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mc:AlternateContent xmlns:mc="http://schemas.openxmlformats.org/markup-compatibility/2006">
    <mc:Choice Requires="x15">
      <x15ac:absPath xmlns:x15ac="http://schemas.microsoft.com/office/spreadsheetml/2010/11/ac" url="E:\İşyeri (22.01.2024)\Yıllık Sınır Bülteni Çalışması (2024 )\"/>
    </mc:Choice>
  </mc:AlternateContent>
  <xr:revisionPtr revIDLastSave="0" documentId="13_ncr:1_{F84DA96C-95C5-4C32-BEE7-275D44EAD7E9}" xr6:coauthVersionLast="47" xr6:coauthVersionMax="47" xr10:uidLastSave="{00000000-0000-0000-0000-000000000000}"/>
  <bookViews>
    <workbookView xWindow="28680" yWindow="-1110" windowWidth="24240" windowHeight="13020" tabRatio="776" xr2:uid="{00000000-000D-0000-FFFF-FFFF00000000}"/>
  </bookViews>
  <sheets>
    <sheet name="Cover" sheetId="27" r:id="rId1"/>
    <sheet name="Total Num. of Arriving Visitors" sheetId="33" r:id="rId2"/>
    <sheet name="Persons" sheetId="32" r:id="rId3"/>
    <sheet name="Explanatory Notes-Methodology" sheetId="31" r:id="rId4"/>
    <sheet name="Foreword" sheetId="30" r:id="rId5"/>
    <sheet name="Concept and Definitions " sheetId="29" r:id="rId6"/>
    <sheet name="Contents" sheetId="1" r:id="rId7"/>
    <sheet name="A-Arr. Visitor By Year-Month" sheetId="2" r:id="rId8"/>
    <sheet name="B-Arr. Excur. By Year-Month" sheetId="3" r:id="rId9"/>
    <sheet name="C-Arr. Foreigner By Nationality" sheetId="4" r:id="rId10"/>
    <sheet name="T1-Year - Arr. ForeignerByMonth" sheetId="10" r:id="rId11"/>
    <sheet name="T2-Nat. - Arr. Foreig.ByVehicle" sheetId="11" r:id="rId12"/>
    <sheet name="T3-Month-Arr. Foreig.ByVehicle" sheetId="12" r:id="rId13"/>
    <sheet name="T4-Prov.-Arr. Foreig.ByVehicle" sheetId="13" r:id="rId14"/>
    <sheet name="T5-BorderG.-Arr. Foreig.ByMonth" sheetId="14" r:id="rId15"/>
    <sheet name="T6-Nat. - Arr. ForeignerByYear" sheetId="15" r:id="rId16"/>
    <sheet name="T7-Nat. - Arr. ForeignerByMonth" sheetId="16" r:id="rId17"/>
    <sheet name="T8-Nat.-Arr. Foreign.ByBorderG." sheetId="34" r:id="rId18"/>
    <sheet name="T9-Month-Arr.ExcursionistByYear" sheetId="18" r:id="rId19"/>
    <sheet name="T10-BorderG.-Fgn.Exc.ByMonth" sheetId="19" r:id="rId20"/>
    <sheet name="T11-Bord.OfEntry-Fgn.Exc.ByVeh." sheetId="35" r:id="rId21"/>
    <sheet name="T12-BorderG.-Fgn.Excurs.ByYear" sheetId="21" r:id="rId22"/>
    <sheet name="T13-Year-Dep.VisitorByMonth" sheetId="22" r:id="rId23"/>
    <sheet name="T14-Nat.-Dep.ForeignerByVehicle" sheetId="23" r:id="rId24"/>
    <sheet name="T15-Month-Dep.Foreign.ByVehicle" sheetId="24" r:id="rId25"/>
    <sheet name="T16-BorderG.-Dep.Foreign.ByVeh." sheetId="25" r:id="rId26"/>
    <sheet name="T17-BorderG.-Dep.Foreig.ByMonth" sheetId="26" r:id="rId27"/>
  </sheets>
  <definedNames>
    <definedName name="_xlnm.Print_Area" localSheetId="7">'A-Arr. Visitor By Year-Month'!$B$1:$Q$52</definedName>
    <definedName name="_xlnm.Print_Area" localSheetId="8">'B-Arr. Excur. By Year-Month'!$B$1:$L$17</definedName>
    <definedName name="_xlnm.Print_Area" localSheetId="9">'C-Arr. Foreigner By Nationality'!$B$1:$R$252</definedName>
    <definedName name="_xlnm.Print_Area" localSheetId="5">'Concept and Definitions '!$A$1:$A$30</definedName>
    <definedName name="_xlnm.Print_Area" localSheetId="6">Contents!$A$1:$L$21</definedName>
    <definedName name="_xlnm.Print_Area" localSheetId="0">Cover!$A$1:$K$56</definedName>
    <definedName name="_xlnm.Print_Area" localSheetId="3">'Explanatory Notes-Methodology'!$A$1:$A$20</definedName>
    <definedName name="_xlnm.Print_Area" localSheetId="4">Foreword!$A$1:$A$19</definedName>
    <definedName name="_xlnm.Print_Area" localSheetId="2">Persons!$A$1:$K$67</definedName>
    <definedName name="_xlnm.Print_Area" localSheetId="19">'T10-BorderG.-Fgn.Exc.ByMonth'!$B$1:$Q$48</definedName>
    <definedName name="_xlnm.Print_Area" localSheetId="20">'T11-Bord.OfEntry-Fgn.Exc.ByVeh.'!$B$1:$DF$114</definedName>
    <definedName name="_xlnm.Print_Area" localSheetId="21">'T12-BorderG.-Fgn.Excurs.ByYear'!$B$1:$L$56</definedName>
    <definedName name="_xlnm.Print_Area" localSheetId="22">'T13-Year-Dep.VisitorByMonth'!$B$1:$G$18</definedName>
    <definedName name="_xlnm.Print_Area" localSheetId="23">'T14-Nat.-Dep.ForeignerByVehicle'!$B$1:$H$119</definedName>
    <definedName name="_xlnm.Print_Area" localSheetId="24">'T15-Month-Dep.Foreign.ByVehicle'!$B$1:$H$18</definedName>
    <definedName name="_xlnm.Print_Area" localSheetId="25">'T16-BorderG.-Dep.Foreign.ByVeh.'!$B$1:$H$65</definedName>
    <definedName name="_xlnm.Print_Area" localSheetId="26">'T17-BorderG.-Dep.Foreig.ByMonth'!$B$1:$Q$201</definedName>
    <definedName name="_xlnm.Print_Area" localSheetId="10">'T1-Year - Arr. ForeignerByMonth'!$B$1:$G$16</definedName>
    <definedName name="_xlnm.Print_Area" localSheetId="11">'T2-Nat. - Arr. Foreig.ByVehicle'!$B$1:$H$120</definedName>
    <definedName name="_xlnm.Print_Area" localSheetId="12">'T3-Month-Arr. Foreig.ByVehicle'!$B$1:$H$17</definedName>
    <definedName name="_xlnm.Print_Area" localSheetId="13">'T4-Prov.-Arr. Foreig.ByVehicle'!$B$1:$H$64</definedName>
    <definedName name="_xlnm.Print_Area" localSheetId="14">'T5-BorderG.-Arr. Foreig.ByMonth'!$B$1:$Q$202</definedName>
    <definedName name="_xlnm.Print_Area" localSheetId="15">'T6-Nat. - Arr. ForeignerByYear'!$B$1:$J$119</definedName>
    <definedName name="_xlnm.Print_Area" localSheetId="16">'T7-Nat. - Arr. ForeignerByMonth'!$B$1:$O$118</definedName>
    <definedName name="_xlnm.Print_Area" localSheetId="17">'T8-Nat.-Arr. Foreign.ByBorderG.'!$B$1:$GT$114</definedName>
    <definedName name="_xlnm.Print_Area" localSheetId="18">'T9-Month-Arr.ExcursionistByYear'!$B$1:$G$17</definedName>
    <definedName name="_xlnm.Print_Area" localSheetId="1">'Total Num. of Arriving Visitors'!$D$1:$G$20</definedName>
    <definedName name="_xlnm.Print_Titles" localSheetId="9">'C-Arr. Foreigner By Nationality'!$1:$3</definedName>
    <definedName name="_xlnm.Print_Titles" localSheetId="20">'T11-Bord.OfEntry-Fgn.Exc.ByVeh.'!$B:$B,'T11-Bord.OfEntry-Fgn.Exc.ByVeh.'!$1:$3</definedName>
    <definedName name="_xlnm.Print_Titles" localSheetId="26">'T17-BorderG.-Dep.Foreig.ByMonth'!$1:$4</definedName>
    <definedName name="_xlnm.Print_Titles" localSheetId="14">'T5-BorderG.-Arr. Foreig.ByMonth'!$1:$3</definedName>
    <definedName name="_xlnm.Print_Titles" localSheetId="17">'T8-Nat.-Arr. Foreign.ByBorderG.'!#REF!,'T8-Nat.-Arr. Foreign.ByBorderG.'!$1:$3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T114" i="34" l="1"/>
  <c r="GT113" i="34"/>
  <c r="GT112" i="34"/>
  <c r="GT111" i="34"/>
  <c r="GT110" i="34"/>
  <c r="GT109" i="34"/>
  <c r="GT108" i="34"/>
  <c r="GT107" i="34"/>
  <c r="GT106" i="34"/>
  <c r="GT105" i="34"/>
  <c r="GT104" i="34"/>
  <c r="GT103" i="34"/>
  <c r="GT102" i="34"/>
  <c r="GT100" i="34"/>
  <c r="GT99" i="34"/>
  <c r="GT98" i="34"/>
  <c r="GT97" i="34"/>
  <c r="GT96" i="34"/>
  <c r="GT95" i="34"/>
  <c r="GT94" i="34"/>
  <c r="GT93" i="34"/>
  <c r="GT92" i="34"/>
  <c r="GT91" i="34"/>
  <c r="GT90" i="34"/>
  <c r="GT89" i="34"/>
  <c r="GT88" i="34"/>
  <c r="GT87" i="34"/>
  <c r="GT86" i="34"/>
  <c r="GT85" i="34"/>
  <c r="GT84" i="34"/>
  <c r="GT83" i="34"/>
  <c r="GT82" i="34"/>
  <c r="GT81" i="34"/>
  <c r="GT80" i="34"/>
  <c r="GT79" i="34"/>
  <c r="GT78" i="34"/>
  <c r="GT77" i="34"/>
  <c r="GT76" i="34"/>
  <c r="GT75" i="34"/>
  <c r="GT74" i="34"/>
  <c r="GT73" i="34"/>
  <c r="GT72" i="34"/>
  <c r="GT71" i="34"/>
  <c r="GT70" i="34"/>
  <c r="GT69" i="34"/>
  <c r="GT68" i="34"/>
  <c r="GT67" i="34"/>
  <c r="GT66" i="34"/>
  <c r="GT65" i="34"/>
  <c r="GT64" i="34"/>
  <c r="GT63" i="34"/>
  <c r="GT62" i="34"/>
  <c r="GT61" i="34"/>
  <c r="GT60" i="34"/>
  <c r="GT59" i="34"/>
  <c r="GT58" i="34"/>
  <c r="GT57" i="34"/>
  <c r="GT56" i="34"/>
  <c r="GT55" i="34"/>
  <c r="GT54" i="34"/>
  <c r="GT53" i="34"/>
  <c r="GT52" i="34"/>
  <c r="GT51" i="34"/>
  <c r="GT50" i="34"/>
  <c r="GT49" i="34"/>
  <c r="GT48" i="34"/>
  <c r="GT47" i="34"/>
  <c r="GT46" i="34"/>
  <c r="GT45" i="34"/>
  <c r="GT44" i="34"/>
  <c r="GT43" i="34"/>
  <c r="GT42" i="34"/>
  <c r="GT41" i="34"/>
  <c r="GT40" i="34"/>
  <c r="GT39" i="34"/>
  <c r="GT38" i="34"/>
  <c r="GT37" i="34"/>
  <c r="GT36" i="34"/>
  <c r="GT35" i="34"/>
  <c r="GT34" i="34"/>
  <c r="GT33" i="34"/>
  <c r="GT32" i="34"/>
  <c r="GT31" i="34"/>
  <c r="GT30" i="34"/>
  <c r="GT29" i="34"/>
  <c r="GT28" i="34"/>
  <c r="GT27" i="34"/>
  <c r="GT26" i="34"/>
  <c r="GT25" i="34"/>
  <c r="GT24" i="34"/>
  <c r="GT23" i="34"/>
  <c r="GT22" i="34"/>
  <c r="GT21" i="34"/>
  <c r="GT20" i="34"/>
  <c r="GT19" i="34"/>
  <c r="GT18" i="34"/>
  <c r="GT17" i="34"/>
  <c r="GT16" i="34"/>
  <c r="GT15" i="34"/>
  <c r="GT14" i="34"/>
  <c r="GT13" i="34"/>
  <c r="GT12" i="34"/>
  <c r="GT11" i="34"/>
  <c r="GT10" i="34"/>
  <c r="GT9" i="34"/>
  <c r="GT8" i="34"/>
  <c r="GT7" i="34"/>
  <c r="GT6" i="34"/>
  <c r="GT5" i="34"/>
  <c r="GT4" i="34"/>
  <c r="A8" i="1" l="1"/>
  <c r="A9" i="1" s="1"/>
  <c r="A10" i="1" s="1"/>
  <c r="A11" i="1" s="1"/>
  <c r="A12" i="1" s="1"/>
  <c r="A13" i="1" s="1"/>
  <c r="A14" i="1" s="1"/>
  <c r="A15" i="1" s="1"/>
  <c r="A16" i="1" s="1"/>
  <c r="A17" i="1" s="1"/>
  <c r="A18" i="1" s="1"/>
  <c r="A19" i="1" s="1"/>
  <c r="A20" i="1" s="1"/>
  <c r="A21" i="1" s="1"/>
</calcChain>
</file>

<file path=xl/sharedStrings.xml><?xml version="1.0" encoding="utf-8"?>
<sst xmlns="http://schemas.openxmlformats.org/spreadsheetml/2006/main" count="2859" uniqueCount="682">
  <si>
    <t xml:space="preserve"> </t>
  </si>
  <si>
    <t>YEARS</t>
  </si>
  <si>
    <t>Foreign</t>
  </si>
  <si>
    <t>Citizen (Residing Abroad)</t>
  </si>
  <si>
    <t>Total</t>
  </si>
  <si>
    <t>JANUARY</t>
  </si>
  <si>
    <t>FEBRUARY</t>
  </si>
  <si>
    <t>MARCH</t>
  </si>
  <si>
    <t>APRIL</t>
  </si>
  <si>
    <t>MAY</t>
  </si>
  <si>
    <t>JUNE</t>
  </si>
  <si>
    <t>JULY</t>
  </si>
  <si>
    <t>AUGUST</t>
  </si>
  <si>
    <t>SEPTEMBER</t>
  </si>
  <si>
    <t>OCTOBER</t>
  </si>
  <si>
    <t>NOVEMBER</t>
  </si>
  <si>
    <t>DECEMBER</t>
  </si>
  <si>
    <t>TOTAL</t>
  </si>
  <si>
    <t>NOTE: Compiled from Republic of Turkey, Ministry of Culture and Tourism and Turkish Statistics Institute data.</t>
  </si>
  <si>
    <t>(*) : Visitor = Foreign visitor + Citizen visitor residing abroad</t>
  </si>
  <si>
    <t>Afghanistan</t>
  </si>
  <si>
    <t>Albania</t>
  </si>
  <si>
    <t>Algeria</t>
  </si>
  <si>
    <t>American Samoa</t>
  </si>
  <si>
    <t>Andorra</t>
  </si>
  <si>
    <t>Angola</t>
  </si>
  <si>
    <t>Anguilla</t>
  </si>
  <si>
    <t>Antigua and Barbuda</t>
  </si>
  <si>
    <t>Argentina</t>
  </si>
  <si>
    <t>Armenia</t>
  </si>
  <si>
    <t>Aruba</t>
  </si>
  <si>
    <t>Australia</t>
  </si>
  <si>
    <t>Austria</t>
  </si>
  <si>
    <t>Azerbaijan</t>
  </si>
  <si>
    <t>Bahamas Islands</t>
  </si>
  <si>
    <t>Bahrain</t>
  </si>
  <si>
    <t>Bangladesh</t>
  </si>
  <si>
    <t>Barbados</t>
  </si>
  <si>
    <t>Belarus</t>
  </si>
  <si>
    <t>Belgium</t>
  </si>
  <si>
    <t>Belize</t>
  </si>
  <si>
    <t>Benin</t>
  </si>
  <si>
    <t>Bermuda</t>
  </si>
  <si>
    <t>Bhutan</t>
  </si>
  <si>
    <t>Bolivia</t>
  </si>
  <si>
    <t>Bosnia and Herzegovina</t>
  </si>
  <si>
    <t>Botswana</t>
  </si>
  <si>
    <t>Bouvet Island</t>
  </si>
  <si>
    <t>Brazil</t>
  </si>
  <si>
    <t>Brunei</t>
  </si>
  <si>
    <t>Bulgaria</t>
  </si>
  <si>
    <t>Burkina Faso</t>
  </si>
  <si>
    <t>Burundi</t>
  </si>
  <si>
    <t>Cambodia</t>
  </si>
  <si>
    <t>Cameroon</t>
  </si>
  <si>
    <t>Canada</t>
  </si>
  <si>
    <t>Cape Verde (Cape Verde)</t>
  </si>
  <si>
    <t>Cayman Islands</t>
  </si>
  <si>
    <t>Central African Republic</t>
  </si>
  <si>
    <t>Chad</t>
  </si>
  <si>
    <t>Chile</t>
  </si>
  <si>
    <t>Cocos (Keeling) Islands</t>
  </si>
  <si>
    <t>Colombia</t>
  </si>
  <si>
    <t>Comoros</t>
  </si>
  <si>
    <t>Cook  Islands</t>
  </si>
  <si>
    <t>Costa Rica</t>
  </si>
  <si>
    <t>Croatia</t>
  </si>
  <si>
    <t>Cuba</t>
  </si>
  <si>
    <t>Cyprus</t>
  </si>
  <si>
    <t>Czech Republic</t>
  </si>
  <si>
    <t>Democratic Republic of the Congo (Zaire)</t>
  </si>
  <si>
    <t>Denmark</t>
  </si>
  <si>
    <t>Djibouti</t>
  </si>
  <si>
    <t>Dominica</t>
  </si>
  <si>
    <t>Dominican Republic</t>
  </si>
  <si>
    <t>East Timor</t>
  </si>
  <si>
    <t>Ecuador</t>
  </si>
  <si>
    <t>Egypt</t>
  </si>
  <si>
    <t>El Salvador</t>
  </si>
  <si>
    <t>Equatorial Guinea</t>
  </si>
  <si>
    <t>Eritrea</t>
  </si>
  <si>
    <t>Estonia</t>
  </si>
  <si>
    <t>Ethiopia (Abyssinia)</t>
  </si>
  <si>
    <t>Europa Union</t>
  </si>
  <si>
    <t>Falkland Islands</t>
  </si>
  <si>
    <t>Faroe Islands</t>
  </si>
  <si>
    <t>Federated States of Micronesia</t>
  </si>
  <si>
    <t>Fiji</t>
  </si>
  <si>
    <t>Finland</t>
  </si>
  <si>
    <t>France</t>
  </si>
  <si>
    <t>French Guiana</t>
  </si>
  <si>
    <t>Gabon</t>
  </si>
  <si>
    <t>Gambia</t>
  </si>
  <si>
    <t>Georgia</t>
  </si>
  <si>
    <t>Germany</t>
  </si>
  <si>
    <t>Ghana</t>
  </si>
  <si>
    <t>Gibraltar</t>
  </si>
  <si>
    <t>Greece</t>
  </si>
  <si>
    <t>Greenland</t>
  </si>
  <si>
    <t>Grenada</t>
  </si>
  <si>
    <t>Guadeloupe</t>
  </si>
  <si>
    <t>Guam</t>
  </si>
  <si>
    <t>Guatemala</t>
  </si>
  <si>
    <t>Guiana</t>
  </si>
  <si>
    <t>Guinea</t>
  </si>
  <si>
    <t>Guinea Bissau</t>
  </si>
  <si>
    <t>Haiti</t>
  </si>
  <si>
    <t>Honduras</t>
  </si>
  <si>
    <t>Hong Kong</t>
  </si>
  <si>
    <t>Hungary</t>
  </si>
  <si>
    <t>Iceland</t>
  </si>
  <si>
    <t>India</t>
  </si>
  <si>
    <t>Indonesia</t>
  </si>
  <si>
    <t>Iran</t>
  </si>
  <si>
    <t>Iraq</t>
  </si>
  <si>
    <t>Ireland</t>
  </si>
  <si>
    <t>Iskate</t>
  </si>
  <si>
    <t>Isle of Man</t>
  </si>
  <si>
    <t>Israel</t>
  </si>
  <si>
    <t>Italy</t>
  </si>
  <si>
    <t>Ivory Coast (Cote d'Ivoire)</t>
  </si>
  <si>
    <t>Jamaica</t>
  </si>
  <si>
    <t>Jan Mayen Island</t>
  </si>
  <si>
    <t>Japan</t>
  </si>
  <si>
    <t>Jordan</t>
  </si>
  <si>
    <t>Kayman Islands</t>
  </si>
  <si>
    <t>Kazakhistan</t>
  </si>
  <si>
    <t>Kenya</t>
  </si>
  <si>
    <t>Kirghizistan</t>
  </si>
  <si>
    <t>Kiribati (Gilbert Islands)</t>
  </si>
  <si>
    <t>Kosovo</t>
  </si>
  <si>
    <t>Kuwait</t>
  </si>
  <si>
    <t>Laos</t>
  </si>
  <si>
    <t>Latvia</t>
  </si>
  <si>
    <t>Lebanon</t>
  </si>
  <si>
    <t>Lesotho</t>
  </si>
  <si>
    <t>Liberia</t>
  </si>
  <si>
    <t>Libya</t>
  </si>
  <si>
    <t>Liechtenstein</t>
  </si>
  <si>
    <t>Lithuania</t>
  </si>
  <si>
    <t>Luxembourg</t>
  </si>
  <si>
    <t>Macau</t>
  </si>
  <si>
    <t>Madagascar (Malagazi)</t>
  </si>
  <si>
    <t>Malawi</t>
  </si>
  <si>
    <t>Malaysia</t>
  </si>
  <si>
    <t>Maldives</t>
  </si>
  <si>
    <t>Mali</t>
  </si>
  <si>
    <t>Malta</t>
  </si>
  <si>
    <t>Marshall Islands</t>
  </si>
  <si>
    <t>Mauritania</t>
  </si>
  <si>
    <t>Mauritius</t>
  </si>
  <si>
    <t>Mayotte</t>
  </si>
  <si>
    <t>Mexico</t>
  </si>
  <si>
    <t>Midway Island</t>
  </si>
  <si>
    <t>Moldova</t>
  </si>
  <si>
    <t>Monaco</t>
  </si>
  <si>
    <t>Mongolia</t>
  </si>
  <si>
    <t>Montenegro</t>
  </si>
  <si>
    <t>Montserrat</t>
  </si>
  <si>
    <t>Morocco</t>
  </si>
  <si>
    <t>Mozambique</t>
  </si>
  <si>
    <t>Myanmar (Burma)</t>
  </si>
  <si>
    <t>Namibia</t>
  </si>
  <si>
    <t>Nauru</t>
  </si>
  <si>
    <t>Nepal</t>
  </si>
  <si>
    <t>Netherlands</t>
  </si>
  <si>
    <t>New Caledonia</t>
  </si>
  <si>
    <t>New Zeland</t>
  </si>
  <si>
    <t>Nicaragua</t>
  </si>
  <si>
    <t>Niger</t>
  </si>
  <si>
    <t>Nigeria</t>
  </si>
  <si>
    <t>Niue</t>
  </si>
  <si>
    <t>Non-regular</t>
  </si>
  <si>
    <t>North Korea</t>
  </si>
  <si>
    <t>North Macedonia Republic</t>
  </si>
  <si>
    <t>Northern Mariana Islands</t>
  </si>
  <si>
    <t>Norway</t>
  </si>
  <si>
    <t>Oman</t>
  </si>
  <si>
    <t>Pakistan</t>
  </si>
  <si>
    <t>Palau</t>
  </si>
  <si>
    <t>Palestine</t>
  </si>
  <si>
    <t>Panama</t>
  </si>
  <si>
    <t>Papua New Guinea</t>
  </si>
  <si>
    <t>Paraguay</t>
  </si>
  <si>
    <t>People's Republic of China</t>
  </si>
  <si>
    <t>Peru</t>
  </si>
  <si>
    <t>Philippines</t>
  </si>
  <si>
    <t>Pitcairn Islands</t>
  </si>
  <si>
    <t>Poland</t>
  </si>
  <si>
    <t>Porto Rico</t>
  </si>
  <si>
    <t>Portugal</t>
  </si>
  <si>
    <t>Qatar</t>
  </si>
  <si>
    <t>Republic of Congo</t>
  </si>
  <si>
    <t>Reunion</t>
  </si>
  <si>
    <t>Romania</t>
  </si>
  <si>
    <t>Russia Fed.</t>
  </si>
  <si>
    <t>Rwanda</t>
  </si>
  <si>
    <t>Saint Helena (St. Helen)</t>
  </si>
  <si>
    <t>Saint Kitts and Nevis (St. Kitts)</t>
  </si>
  <si>
    <t>Saint Lucia (St. Lucia)</t>
  </si>
  <si>
    <t>Saint Pierre and Miquelon (St. Pierre)</t>
  </si>
  <si>
    <t>Samoa</t>
  </si>
  <si>
    <t>San Marino</t>
  </si>
  <si>
    <t>Sao Tome and Principe</t>
  </si>
  <si>
    <t>Saudi Arabia</t>
  </si>
  <si>
    <t>Senegal</t>
  </si>
  <si>
    <t>Serbia</t>
  </si>
  <si>
    <t>Seychelles</t>
  </si>
  <si>
    <t>Sierra Leone</t>
  </si>
  <si>
    <t>Singapore</t>
  </si>
  <si>
    <t>Slovakia</t>
  </si>
  <si>
    <t>Slovenia</t>
  </si>
  <si>
    <t>Solomon Islands</t>
  </si>
  <si>
    <t>Somalia</t>
  </si>
  <si>
    <t>Somaliland</t>
  </si>
  <si>
    <t>South Africa Republic</t>
  </si>
  <si>
    <t>South Korea</t>
  </si>
  <si>
    <t>South Sudan</t>
  </si>
  <si>
    <t>Spain</t>
  </si>
  <si>
    <t>Sri Lanka</t>
  </si>
  <si>
    <t>St. Vincent and the Grenadines (St. Vincent)</t>
  </si>
  <si>
    <t>Stateless (Stateless)</t>
  </si>
  <si>
    <t>Sudan</t>
  </si>
  <si>
    <t>Suriname</t>
  </si>
  <si>
    <t>Svalbard and Jan Mayen Islands</t>
  </si>
  <si>
    <t>Swaziland</t>
  </si>
  <si>
    <t>Sweden</t>
  </si>
  <si>
    <t>Switzerland</t>
  </si>
  <si>
    <t>Syria</t>
  </si>
  <si>
    <t>Tahiti</t>
  </si>
  <si>
    <t>Taiwan</t>
  </si>
  <si>
    <t>Tajikistan</t>
  </si>
  <si>
    <t>Tanzania</t>
  </si>
  <si>
    <t>Thailand</t>
  </si>
  <si>
    <t>Togo</t>
  </si>
  <si>
    <t>Tokelau</t>
  </si>
  <si>
    <t>Tonga</t>
  </si>
  <si>
    <t>Trinidad and Tobago</t>
  </si>
  <si>
    <t>Tunisia</t>
  </si>
  <si>
    <t>Turkish Republic of Northern Cyprus</t>
  </si>
  <si>
    <t>Turkmenistan</t>
  </si>
  <si>
    <t>Tuvalu</t>
  </si>
  <si>
    <t>Uganda</t>
  </si>
  <si>
    <t>Ukraine</t>
  </si>
  <si>
    <t>United Arab Emirates</t>
  </si>
  <si>
    <t>United Kingdom (UK)</t>
  </si>
  <si>
    <t>United Nations</t>
  </si>
  <si>
    <t>United Nations Organization</t>
  </si>
  <si>
    <t>United States of America</t>
  </si>
  <si>
    <t>Uruguay</t>
  </si>
  <si>
    <t>US Virgin Islands</t>
  </si>
  <si>
    <t>Uzbekistan</t>
  </si>
  <si>
    <t>Vanuatu</t>
  </si>
  <si>
    <t>Vatican</t>
  </si>
  <si>
    <t>Venezuelan</t>
  </si>
  <si>
    <t>Vietnamese</t>
  </si>
  <si>
    <t>Wake Island</t>
  </si>
  <si>
    <t>Wallis Futuna</t>
  </si>
  <si>
    <t>West Samoa</t>
  </si>
  <si>
    <t>West Timor</t>
  </si>
  <si>
    <t>Western Sahara</t>
  </si>
  <si>
    <t>Yemen</t>
  </si>
  <si>
    <t>Zambia</t>
  </si>
  <si>
    <t>Zimbabwe</t>
  </si>
  <si>
    <t/>
  </si>
  <si>
    <t>MONTHS</t>
  </si>
  <si>
    <t>RATE OF CHANGE (%)</t>
  </si>
  <si>
    <t>NATIONALITY</t>
  </si>
  <si>
    <t>VEHICLE</t>
  </si>
  <si>
    <t>Air</t>
  </si>
  <si>
    <t>Highway</t>
  </si>
  <si>
    <t>Sea</t>
  </si>
  <si>
    <t>Train</t>
  </si>
  <si>
    <t>NAT. RATIO %</t>
  </si>
  <si>
    <t>OTHER  AFRICA  COUNTRIES</t>
  </si>
  <si>
    <t>TOTAL AFRICA</t>
  </si>
  <si>
    <t>TOTAL CENTRAL AMERICA</t>
  </si>
  <si>
    <t>TOTAL NORTH AMERICA</t>
  </si>
  <si>
    <t>OTHER  SOUTH AMERICA  COUNTRIES</t>
  </si>
  <si>
    <t>TOTAL SOUTH AMERICA</t>
  </si>
  <si>
    <t>TOTAL AMERİCA</t>
  </si>
  <si>
    <t>OTHER  SOUTH ASIA  COUNTRIES</t>
  </si>
  <si>
    <t>TOTAL SOUTH ASIA</t>
  </si>
  <si>
    <t>OTHER  WESTERN ASIA  COUNTRIES</t>
  </si>
  <si>
    <t>TOTAL WESTERN ASIA</t>
  </si>
  <si>
    <t>TOTAL ASIA</t>
  </si>
  <si>
    <t>TOTAL COMMONWEALTH OF INDEPENDENT STATES</t>
  </si>
  <si>
    <t>OTHER  EUROPE NON-OECD  COUNTRIES</t>
  </si>
  <si>
    <t>TOTAL EUROPE NON-OECD</t>
  </si>
  <si>
    <t>TOTAL EUROPE OECD</t>
  </si>
  <si>
    <t>TOTAL EUROPE</t>
  </si>
  <si>
    <t>TOTAL OCEANIA</t>
  </si>
  <si>
    <t>TOTAL OTHER OECD</t>
  </si>
  <si>
    <t>TOTAL STATELESS</t>
  </si>
  <si>
    <t>FOREIGN TOTAL</t>
  </si>
  <si>
    <t>PERCENTAGE (%)</t>
  </si>
  <si>
    <t>AIR</t>
  </si>
  <si>
    <t>HIGHWAY</t>
  </si>
  <si>
    <t>SEA</t>
  </si>
  <si>
    <t>TRAIN</t>
  </si>
  <si>
    <t>PROVINCES</t>
  </si>
  <si>
    <t>Adana</t>
  </si>
  <si>
    <t>Adıyaman</t>
  </si>
  <si>
    <t>Ağrı</t>
  </si>
  <si>
    <t>Amasya</t>
  </si>
  <si>
    <t>Ankara</t>
  </si>
  <si>
    <t>Antalya</t>
  </si>
  <si>
    <t>Ardahan</t>
  </si>
  <si>
    <t>Artvin</t>
  </si>
  <si>
    <t>Aydın</t>
  </si>
  <si>
    <t>Balıkesir</t>
  </si>
  <si>
    <t>Bartın</t>
  </si>
  <si>
    <t>Batman</t>
  </si>
  <si>
    <t>Bursa</t>
  </si>
  <si>
    <t>Çanakkale</t>
  </si>
  <si>
    <t>Denizli</t>
  </si>
  <si>
    <t>Diyarbakır</t>
  </si>
  <si>
    <t>Edirne</t>
  </si>
  <si>
    <t>Elazığ</t>
  </si>
  <si>
    <t>Erzincan</t>
  </si>
  <si>
    <t>Erzurum</t>
  </si>
  <si>
    <t>Eskişehir</t>
  </si>
  <si>
    <t>Gaziantep</t>
  </si>
  <si>
    <t>Giresun</t>
  </si>
  <si>
    <t>Hakkari</t>
  </si>
  <si>
    <t>Hatay</t>
  </si>
  <si>
    <t>Iğdır</t>
  </si>
  <si>
    <t>Isparta</t>
  </si>
  <si>
    <t>İstanbul</t>
  </si>
  <si>
    <t>İzmir</t>
  </si>
  <si>
    <t>Kahramanmaraş</t>
  </si>
  <si>
    <t>Kars</t>
  </si>
  <si>
    <t>Kastamonu</t>
  </si>
  <si>
    <t>Kayseri</t>
  </si>
  <si>
    <t>Kırklareli</t>
  </si>
  <si>
    <t>Kilis</t>
  </si>
  <si>
    <t>Kocaeli</t>
  </si>
  <si>
    <t>Konya</t>
  </si>
  <si>
    <t>Kütahya</t>
  </si>
  <si>
    <t>Malatya</t>
  </si>
  <si>
    <t>Mardin</t>
  </si>
  <si>
    <t>Mersin</t>
  </si>
  <si>
    <t>Muğla</t>
  </si>
  <si>
    <t>Nevşehir</t>
  </si>
  <si>
    <t>Ordu</t>
  </si>
  <si>
    <t>Rize</t>
  </si>
  <si>
    <t>Sakarya</t>
  </si>
  <si>
    <t>Samsun</t>
  </si>
  <si>
    <t>Sinop</t>
  </si>
  <si>
    <t>Sivas</t>
  </si>
  <si>
    <t>Şanlıurfa</t>
  </si>
  <si>
    <t>Şırnak</t>
  </si>
  <si>
    <t>Tekirdağ</t>
  </si>
  <si>
    <t>Trabzon</t>
  </si>
  <si>
    <t>Uşak</t>
  </si>
  <si>
    <t>Van</t>
  </si>
  <si>
    <t>Yalova</t>
  </si>
  <si>
    <t>Zonguldak</t>
  </si>
  <si>
    <t>BORDER GATES</t>
  </si>
  <si>
    <t>VEHICLE TYPE</t>
  </si>
  <si>
    <t>Toros Tarım Limanı (Sea)</t>
  </si>
  <si>
    <t>Şakirpaşa (Air)</t>
  </si>
  <si>
    <t>Botaş (Sea)</t>
  </si>
  <si>
    <t>Sanko (Sea)</t>
  </si>
  <si>
    <t>Adıyaman Central (Air)</t>
  </si>
  <si>
    <t>Gürbulak (Highway)</t>
  </si>
  <si>
    <t>Merzifon (Air)</t>
  </si>
  <si>
    <t>Esenboğa (Air)</t>
  </si>
  <si>
    <t>Alanya (Sea)</t>
  </si>
  <si>
    <t>Kaş (Sea)</t>
  </si>
  <si>
    <t>Finike (Sea)</t>
  </si>
  <si>
    <t>Antalya Central (Sea)</t>
  </si>
  <si>
    <t>Gazipaşa (Air)</t>
  </si>
  <si>
    <t>Antalya Central (Air)</t>
  </si>
  <si>
    <t>Kemer (Sea)</t>
  </si>
  <si>
    <t>Hopa (Sea)</t>
  </si>
  <si>
    <t>Sarp (Highway)</t>
  </si>
  <si>
    <t>Didim Yat Limanı (Sea)</t>
  </si>
  <si>
    <t>Kuşadası (Sea)</t>
  </si>
  <si>
    <t>Bağfaş (Sea)</t>
  </si>
  <si>
    <t>Bandırma (Sea)</t>
  </si>
  <si>
    <t>Ayvalık (Sea)</t>
  </si>
  <si>
    <t>Koca Seyit (Air)</t>
  </si>
  <si>
    <t>Yenişehir (Air)</t>
  </si>
  <si>
    <t>Gemlik (Sea)</t>
  </si>
  <si>
    <t>Çanakkale İçdaş-2 (Sea)</t>
  </si>
  <si>
    <t>Cenal Karabiga (Sea)</t>
  </si>
  <si>
    <t>Kepez (Sea)</t>
  </si>
  <si>
    <t>Belediye Yat Limanı (Sea)</t>
  </si>
  <si>
    <t>Karabiga (Sea)</t>
  </si>
  <si>
    <t>İçdaş (Sea)</t>
  </si>
  <si>
    <t>Bozcaada Limanı (Sea)</t>
  </si>
  <si>
    <t>Çanakkale Central (Air)</t>
  </si>
  <si>
    <t>Çardak (Air)</t>
  </si>
  <si>
    <t>Diyarbakır Central (Air)</t>
  </si>
  <si>
    <t>Hamzabeyli (Highway)</t>
  </si>
  <si>
    <t>İpsala (Highway)</t>
  </si>
  <si>
    <t>Kapıkule (Highway)</t>
  </si>
  <si>
    <t>Kapıkule (Train)</t>
  </si>
  <si>
    <t>Pazarkule (Highway)</t>
  </si>
  <si>
    <t>Elazığ Central (Air)</t>
  </si>
  <si>
    <t>Erzincan Central (Air)</t>
  </si>
  <si>
    <t>Erzurum Central (Air)</t>
  </si>
  <si>
    <t>Eskişehir Hasan Polatkan (Air)</t>
  </si>
  <si>
    <t>Karkamış (Highway)</t>
  </si>
  <si>
    <t>Gaziantep Central (Air)</t>
  </si>
  <si>
    <t>Giresun Central (Sea)</t>
  </si>
  <si>
    <t>Esendere (Highway)</t>
  </si>
  <si>
    <t>Çukurca/Üzümlü (Highway)</t>
  </si>
  <si>
    <t>Kumlu (Highway)</t>
  </si>
  <si>
    <t>Deltarubis Petrol (Sea)</t>
  </si>
  <si>
    <t>Assan Limanı (Sea)</t>
  </si>
  <si>
    <t>Botaş Limanı (Sea)</t>
  </si>
  <si>
    <t>Cilvegözü (Highway)</t>
  </si>
  <si>
    <t>Ekinci İskelesi (Sea)</t>
  </si>
  <si>
    <t>İsdemir Limanı (Sea)</t>
  </si>
  <si>
    <t>Tosyalı Limanı (Sea)</t>
  </si>
  <si>
    <t>Yayladağ (Highway)</t>
  </si>
  <si>
    <t>Atakaş Limanı (Sea)</t>
  </si>
  <si>
    <t>Hatay Central (Air)</t>
  </si>
  <si>
    <t>MMK Metalurji Limanı (Sea)</t>
  </si>
  <si>
    <t>Yazıcı Limanı (Sea)</t>
  </si>
  <si>
    <t>İskenderun (Sea)</t>
  </si>
  <si>
    <t>S. Demirel (Air)</t>
  </si>
  <si>
    <t>Taşucu Seka (Sea)</t>
  </si>
  <si>
    <t>Mersin Central (Sea)</t>
  </si>
  <si>
    <t>Yeşilovacık (Sea)</t>
  </si>
  <si>
    <t>Erdemli Kumkuyu Yat Limanı (Sea)</t>
  </si>
  <si>
    <t>Zeytinburnu (Sea)</t>
  </si>
  <si>
    <t>A.H.L. (Air)</t>
  </si>
  <si>
    <t>Pendik (Sea)</t>
  </si>
  <si>
    <t>S. Gökçen (Air)</t>
  </si>
  <si>
    <t>New Istanbul Airport (Air)</t>
  </si>
  <si>
    <t>Ambarlı (Sea)</t>
  </si>
  <si>
    <t>Tuzla (Sea)</t>
  </si>
  <si>
    <t>Haydarpaşa (Sea)</t>
  </si>
  <si>
    <t>Marmara (Sea)</t>
  </si>
  <si>
    <t>Sarayburnu (Sea)</t>
  </si>
  <si>
    <t>Karaköy (Sea)</t>
  </si>
  <si>
    <t>Çeşme (Sea)</t>
  </si>
  <si>
    <t>İzmir Central (Sea)</t>
  </si>
  <si>
    <t>Aliağa (Sea)</t>
  </si>
  <si>
    <t>A. Menderes (Air)</t>
  </si>
  <si>
    <t>Dikili (Sea)</t>
  </si>
  <si>
    <t>Foça (Sea)</t>
  </si>
  <si>
    <t>Seferihisar (Sea)</t>
  </si>
  <si>
    <t>Harakani (Air)</t>
  </si>
  <si>
    <t>İnebolu (Sea)</t>
  </si>
  <si>
    <t>Kastamonu Central (Air)</t>
  </si>
  <si>
    <t>Erkilet (Air)</t>
  </si>
  <si>
    <t>Dereköy (Highway)</t>
  </si>
  <si>
    <t>Derince (Sea)</t>
  </si>
  <si>
    <t>Cengiz Topel (Air)</t>
  </si>
  <si>
    <t>Konya Central (Air)</t>
  </si>
  <si>
    <t>Zafer Bölgesel (Air)</t>
  </si>
  <si>
    <t>Erhaç (Air)</t>
  </si>
  <si>
    <t>Kahramanmaraş Central (Air)</t>
  </si>
  <si>
    <t>Mardin Central (Air)</t>
  </si>
  <si>
    <t>Bodrum (Sea)</t>
  </si>
  <si>
    <t>Turgutreis (Sea)</t>
  </si>
  <si>
    <t>Yolcu İskelesi (Mantar Burnu) (Sea)</t>
  </si>
  <si>
    <t>Dalaman (Air)</t>
  </si>
  <si>
    <t>Göcek (Sea)</t>
  </si>
  <si>
    <t>Milas-Bodrum (Air)</t>
  </si>
  <si>
    <t>Marmaris (Sea)</t>
  </si>
  <si>
    <t>Fethiye (Sea)</t>
  </si>
  <si>
    <t>Mandalya Sea Gate (Sea)</t>
  </si>
  <si>
    <t>Datça (Sea)</t>
  </si>
  <si>
    <t>Güllük (Sea)</t>
  </si>
  <si>
    <t>Yalıkavak (Sea)</t>
  </si>
  <si>
    <t>Kapadokya (Air)</t>
  </si>
  <si>
    <t>Fatsa (Sea)</t>
  </si>
  <si>
    <t>Ünye (Sea)</t>
  </si>
  <si>
    <t>Ordu-Giresun (Air)</t>
  </si>
  <si>
    <t>Rize Central (Sea)</t>
  </si>
  <si>
    <t>Karasu Liman (Sea)</t>
  </si>
  <si>
    <t>Yeşilyurt Kıyı Tesisi (Sea)</t>
  </si>
  <si>
    <t>Samsun Central (Sea)</t>
  </si>
  <si>
    <t>Samsun Central (Air)</t>
  </si>
  <si>
    <t>Sinop Central (Sea)</t>
  </si>
  <si>
    <t>Sinop Central (Air)</t>
  </si>
  <si>
    <t>Sivas Central (Air)</t>
  </si>
  <si>
    <t>Çorlu (Air)</t>
  </si>
  <si>
    <t xml:space="preserve">Asyaport (Sea) </t>
  </si>
  <si>
    <t>Tekirdağ Martaş Marmara Liman Tesisi (Sea)</t>
  </si>
  <si>
    <t>Tekirdağ Central (Sea)</t>
  </si>
  <si>
    <t>Trabzon Central (Sea)</t>
  </si>
  <si>
    <t>Trabzon Central (Air)</t>
  </si>
  <si>
    <t>Akçakale (Highway)</t>
  </si>
  <si>
    <t>GAP (Air)</t>
  </si>
  <si>
    <t>Uşak Central (Air)</t>
  </si>
  <si>
    <t>Kapıköy (Train)</t>
  </si>
  <si>
    <t>Kapıköy (Highway)</t>
  </si>
  <si>
    <t>Van Central (Air)</t>
  </si>
  <si>
    <t>Zonguldak Central (Sea)</t>
  </si>
  <si>
    <t>Eren (Sea)</t>
  </si>
  <si>
    <t>Karadeniz Ereğli (Sea)</t>
  </si>
  <si>
    <t>Çaycuma (Air)</t>
  </si>
  <si>
    <t>Habur (Highway)</t>
  </si>
  <si>
    <t>Bartın Central (Sea)</t>
  </si>
  <si>
    <t>Posof-Türközü (Highway)</t>
  </si>
  <si>
    <t>Çıldır-Aktaş (Highway)</t>
  </si>
  <si>
    <t>Dilucu (Highway)</t>
  </si>
  <si>
    <t>RO-RO Terminals (Sea)</t>
  </si>
  <si>
    <t>Öncüpınar (Highway)</t>
  </si>
  <si>
    <t>Çobanbey (Train)</t>
  </si>
  <si>
    <t>NATIONALITY RATIO (%)</t>
  </si>
  <si>
    <t>Batman Central (Air)</t>
  </si>
  <si>
    <t>Iğdır Airport (Air)</t>
  </si>
  <si>
    <t>Adana Total</t>
  </si>
  <si>
    <t>Contents</t>
  </si>
  <si>
    <t>Antalya Total</t>
  </si>
  <si>
    <t>Ardahan Total</t>
  </si>
  <si>
    <t>Artvin Total</t>
  </si>
  <si>
    <t>Aydın Total</t>
  </si>
  <si>
    <t>Balıkesir Total</t>
  </si>
  <si>
    <t>Bursa Total</t>
  </si>
  <si>
    <t>Çanakkale Total</t>
  </si>
  <si>
    <t>Edirne Total</t>
  </si>
  <si>
    <t>Gaziantep Total</t>
  </si>
  <si>
    <t>Hakkari Total</t>
  </si>
  <si>
    <t>Hatay Total</t>
  </si>
  <si>
    <t>Iğdır Total</t>
  </si>
  <si>
    <t>İstanbul Total</t>
  </si>
  <si>
    <t>İzmir Total</t>
  </si>
  <si>
    <t>Kastamonu Total</t>
  </si>
  <si>
    <t>Kilis Total</t>
  </si>
  <si>
    <t>Kocaeli Total</t>
  </si>
  <si>
    <t>Mersin Total</t>
  </si>
  <si>
    <t>Muğla Total</t>
  </si>
  <si>
    <t>Ordu Total</t>
  </si>
  <si>
    <t>Samsun Total</t>
  </si>
  <si>
    <t>Şanlıurfa Total</t>
  </si>
  <si>
    <t>Sinop Total</t>
  </si>
  <si>
    <t>Tekirdağ Total</t>
  </si>
  <si>
    <t>Trabzon Total</t>
  </si>
  <si>
    <t>Van Total</t>
  </si>
  <si>
    <t>Zonguldak Total</t>
  </si>
  <si>
    <t>America Total</t>
  </si>
  <si>
    <t>Commonwealth of Independent States Total</t>
  </si>
  <si>
    <t>Europe Non-OECD Total</t>
  </si>
  <si>
    <t>Europe OECD Total</t>
  </si>
  <si>
    <t>Europe Total</t>
  </si>
  <si>
    <t>Other OECD Total</t>
  </si>
  <si>
    <t>Stateless Total</t>
  </si>
  <si>
    <t>General Total</t>
  </si>
  <si>
    <t>Nationality Ratio %</t>
  </si>
  <si>
    <t>OTHER  EUROPE OECD  COUNTRIES</t>
  </si>
  <si>
    <t>ADANA</t>
  </si>
  <si>
    <t>ANTALYA</t>
  </si>
  <si>
    <t>ARTVİN</t>
  </si>
  <si>
    <t>AYDIN</t>
  </si>
  <si>
    <t>BALIKESİR</t>
  </si>
  <si>
    <t>BARTIN</t>
  </si>
  <si>
    <t>BURSA</t>
  </si>
  <si>
    <t>ÇANAKKALE</t>
  </si>
  <si>
    <t>GİRESUN</t>
  </si>
  <si>
    <t>HATAY</t>
  </si>
  <si>
    <t>İSTANBUL</t>
  </si>
  <si>
    <t>İZMİR</t>
  </si>
  <si>
    <t>KASTAMONU</t>
  </si>
  <si>
    <t>KOCAELİ</t>
  </si>
  <si>
    <t>MERSİN</t>
  </si>
  <si>
    <t>MUĞLA</t>
  </si>
  <si>
    <t>ORDU</t>
  </si>
  <si>
    <t>RİZE</t>
  </si>
  <si>
    <t>SAKARYA</t>
  </si>
  <si>
    <t>SAMSUN</t>
  </si>
  <si>
    <t>SİNOP</t>
  </si>
  <si>
    <t>TEKİRDAĞ</t>
  </si>
  <si>
    <t>TRABZON</t>
  </si>
  <si>
    <t>YALOVA</t>
  </si>
  <si>
    <t>ZONGULDAK</t>
  </si>
  <si>
    <t>Other Europe OECD Total</t>
  </si>
  <si>
    <t>Other Africa Total</t>
  </si>
  <si>
    <t>Africa Total</t>
  </si>
  <si>
    <t>Central America Total</t>
  </si>
  <si>
    <t>North America Total</t>
  </si>
  <si>
    <t>Other South America Total</t>
  </si>
  <si>
    <t>South America Total</t>
  </si>
  <si>
    <t>Other South Asia Total</t>
  </si>
  <si>
    <t>South Asia Total</t>
  </si>
  <si>
    <t>Western Asia Total</t>
  </si>
  <si>
    <t>Asia Total</t>
  </si>
  <si>
    <t>Other Europe Non-OECD Total</t>
  </si>
  <si>
    <t>Oceania Total</t>
  </si>
  <si>
    <t>CONCEPT AND DEFINITIONS</t>
  </si>
  <si>
    <t>TOURISM</t>
  </si>
  <si>
    <t>The activities of persons traveling to and staying in places outside their usual environment for not more than one consecutive year for leisure, business and other purposes.</t>
  </si>
  <si>
    <t>INTERNATIONAL VISITOR</t>
  </si>
  <si>
    <t>Any person who travels to a country other than that in which  s/he has his/her usual residence but outside his/her usual environment for a period not exceeding 12 months and whose main purpose of visit is other than the exercise of an activity remunerated from within the country visited.</t>
  </si>
  <si>
    <t>TOURIST</t>
  </si>
  <si>
    <t>A visitor who stays at least one night in a collective or private accommodation in the country visited.</t>
  </si>
  <si>
    <t>EXCURSIONIST</t>
  </si>
  <si>
    <t>* A visitor who does not spend the night in a collective or private accommodation in the country visited. This definition includes;</t>
  </si>
  <si>
    <t xml:space="preserve">*  cruise passengers who arrive in a country on a cruise ship and return to the ship each night to sleep on board even though the ship remains in port for several days.
</t>
  </si>
  <si>
    <t>*  passengers on a group tour accommodated in a train.</t>
  </si>
  <si>
    <t xml:space="preserve">*  crew who are not resident of the country visited who stay in the country for the day.  </t>
  </si>
  <si>
    <t>ABBREVIATIONS</t>
  </si>
  <si>
    <t>TURKSTAT   : Turkish Statistical Institute</t>
  </si>
  <si>
    <t>: Türkiye İstatistik Kurumu</t>
  </si>
  <si>
    <t>CB                  : Central Bank</t>
  </si>
  <si>
    <t>: Merkez Bankası</t>
  </si>
  <si>
    <t>SPECIAL SYMBOLS:</t>
  </si>
  <si>
    <t>-: Denotes magnitude nil.</t>
  </si>
  <si>
    <t>FOREWORD</t>
  </si>
  <si>
    <t>This bulletin having been published by our Ministry since 1972 is a basic resource for all users willing to work on tourism.</t>
  </si>
  <si>
    <t>Information on the number of foreign visitors together with the daily visitors arriving in and departing from our country are based on the parameters of month–nationality–border gates of entrance and exit – means of transportation used are available this bulletin.</t>
  </si>
  <si>
    <t>MINISTRY OF CULTURE AND TOURISM</t>
  </si>
  <si>
    <t>EXPLANATORY NOTES</t>
  </si>
  <si>
    <t>Since 1972, the Ministry of Tourism has been providing data on the number of foreign visitors entering in and exiting from our country from nationality based registries kept at our border gates by the Passport Police affiliated to the Turkish National Police. The total number of foreign visitors includes the number of excursionists as well. The numbers of visitors are acquired from the sum of foreign visitors and citizens residing abroad.</t>
  </si>
  <si>
    <t>METHODOLOGY</t>
  </si>
  <si>
    <t>The statistics of arriving visitors and citizens residing abroad, arriving-departing foreign visitors and excursionists are derived from the registries of the Passport Police affiliated to the Turkish National Police and the data of Arriving Citizen Survey of the Turkish Statistical Institute. The database registries of the Turkish National Police are transferred to our Ministry database monthly. After the announcement of Tourism Statistics News Bulletin, the data of the Turkish Statistical Institute is included in Ministry database on a quarterly (three months) basis. All data collected in former year is published as Border Statistics at the end of each first half of the current year.</t>
  </si>
  <si>
    <t>NOTE: Compiled from Republic of Türkiye, Ministry of Culture and Tourism and Turkish Statistics Institute data.</t>
  </si>
  <si>
    <t>England National</t>
  </si>
  <si>
    <t>Netherlands Antilles</t>
  </si>
  <si>
    <t>Portugal and Azores</t>
  </si>
  <si>
    <t>Bingöl</t>
  </si>
  <si>
    <t>Tokat</t>
  </si>
  <si>
    <t>Ağrı Central (Air)</t>
  </si>
  <si>
    <t>Kaş Setur (S)</t>
  </si>
  <si>
    <t>Bingöl Central (Air)</t>
  </si>
  <si>
    <t>Çanakkale Central (Sea)</t>
  </si>
  <si>
    <t>Aydıncık (Sea)</t>
  </si>
  <si>
    <t>Bozburun (Sea)</t>
  </si>
  <si>
    <t>Amasra Central (Sea)</t>
  </si>
  <si>
    <t>Ağrı Total</t>
  </si>
  <si>
    <t>Bartın Total</t>
  </si>
  <si>
    <t>Tokat (Air)</t>
  </si>
  <si>
    <t>Other Total</t>
  </si>
  <si>
    <t>Kaş Setur (Sea)</t>
  </si>
  <si>
    <t>2023/2022</t>
  </si>
  <si>
    <t>Adana Toros Tarım Limanı (Sea)</t>
  </si>
  <si>
    <t>Didim (Sea)</t>
  </si>
  <si>
    <t>Mudanya (Sea)</t>
  </si>
  <si>
    <t>Saroz Geçici Sea (S)</t>
  </si>
  <si>
    <t>Derecik (Highway)</t>
  </si>
  <si>
    <t>Anamur (Sea)</t>
  </si>
  <si>
    <t>İğneada Limanı (Sea)</t>
  </si>
  <si>
    <t>Kırklareli Total</t>
  </si>
  <si>
    <t>Saroz Geçici Sea (Sea)</t>
  </si>
  <si>
    <t>% PERCENTAGE</t>
  </si>
  <si>
    <t>EDİRNE</t>
  </si>
  <si>
    <t>KIRKLARELİ</t>
  </si>
  <si>
    <t>A-DISTRIBUTION OF ARRIVING VISITORS BY MONTHS AND YEARS (2015 - 2024)</t>
  </si>
  <si>
    <t>B- DISTRIBUTION OF EXCURSIONISTS BY MONTHS AND YEARS (2015 - 2024)</t>
  </si>
  <si>
    <t>Christmas Island</t>
  </si>
  <si>
    <t>C - DISTRIBUTION OF ARRIVING FOREIGN VISITORS BY NATIONALITY (2009- 2024)</t>
  </si>
  <si>
    <t>2024/2023</t>
  </si>
  <si>
    <t>1- DISTRIBUTION OF ARRIVING FOREIGN VISITORS BY YEARS AND MONTHS (2022-2024)</t>
  </si>
  <si>
    <t>2- DISTRIBUTION OF ARRIVING FOREIGN VISITORS BY NATIONALITY AND VEHICLES (2024)</t>
  </si>
  <si>
    <t>3- DISTRIBUTION OF ARRIVING FOREIGN VISITORS BY MONTHS AND VEHICLES (2024)</t>
  </si>
  <si>
    <t>4- DISTRIBUTION OF ARRIVING FOREIGN VISITORS BY PROVINCES AND VEHICLES (2024)</t>
  </si>
  <si>
    <t>5- DISTRIBUTION OF ARRIVING FOREIGN VISITORS BY PROVINCES AND MONTHS (2024)</t>
  </si>
  <si>
    <t>Saraylar (Sea)</t>
  </si>
  <si>
    <t>Çukurova</t>
  </si>
  <si>
    <t>Rize-Artvin Airport (A)</t>
  </si>
  <si>
    <t>Ceylanpınar (Highway)</t>
  </si>
  <si>
    <t>6- COMPARISON OF ARRIVING FOREIGN VISITORS BY NATIONALITY (2022 - 2024)</t>
  </si>
  <si>
    <t>7- DISTRIBUTION OF ARRIVING FOREIGN VISITORS BY NATIONALITY AND MONTHS (2024)</t>
  </si>
  <si>
    <t>8- DISTRIBUTION OF ARRIVING FOREIGN VISITORS BY PROVINCES AND BORDER GATES (2024)</t>
  </si>
  <si>
    <t>Rize Total</t>
  </si>
  <si>
    <t>OCEANIA Total</t>
  </si>
  <si>
    <t>Nort America Total</t>
  </si>
  <si>
    <t>Other Western Asia Total</t>
  </si>
  <si>
    <t>Rize-Artvin Airport (Air)</t>
  </si>
  <si>
    <t>9 - DISTRIBUTION OF FOREIGN EXCURSIONISTS BY YEARS AND MONTHS (2024)</t>
  </si>
  <si>
    <t>10- DISTRIBUTION OF ARRIVING FOREIGN EXCURSIONISTS BY BORDER GATES AND MONTHS (2024)</t>
  </si>
  <si>
    <t>11- DISTRIBUTION OF ARRIVING FOREIGN VISITORS BY NATIONALITY AND BORDER GATES (2024)</t>
  </si>
  <si>
    <t>11- DISTRIBUTION OF ARRIVING FOREIGN EXCURSIONISTS BY NATIONALITY AND BORDER GATES (2024)</t>
  </si>
  <si>
    <t>12- COMPARISON OF ARRIVING FOREIGN EXCURSIONISTS BY BORDER GATES AND YEARS (2022 - 2024)</t>
  </si>
  <si>
    <t>13- DISTRIBUTION OF DEPARTING FOREIGN VISITORS BY YEARS AND MONTHS (2022 - 2024)</t>
  </si>
  <si>
    <t>14- DISTRIBUTION OF DEPARTING FOREIGN VISITORS BY VEHICLE AND NATIONALITY (2024)</t>
  </si>
  <si>
    <t>15- DISTRIBUTION OF DEPARTING FOREIGN VISITORS BY YEARS AND MONTHS (2024)</t>
  </si>
  <si>
    <t>16- DISTRIBUTION OF DEPARTING FOREIGN VISITORS BY PROVINCES AND VEHICLE (2024)</t>
  </si>
  <si>
    <t>17- DISTRIBUTION OF DEPARTING FOREIGN VISITORS BY BORDER GATES AND MONTHS (2024)</t>
  </si>
  <si>
    <t>A-DISTRIBUTION OF ARRIVING VISITORS BY MONTHS AND YEARS ( 2015 - 2024)</t>
  </si>
  <si>
    <t>C - DISTRIBUTION OF ARRIVING FOREIGN VISITORS BY NATIONALITY (2009 - 2024)</t>
  </si>
  <si>
    <t>1- DISTRIBUTION OF ARRIVING FOREIGN VISITORS BY YEARS AND MONTHS (2022 - 2024)</t>
  </si>
  <si>
    <t>The current Tourism Statistics Bulletin is our Ministry’s monthly publication including comparative statistical data of the last three years relating to the tourism movements occurred in our border gates in 2024.</t>
  </si>
  <si>
    <t>We expect that the Border Statistics Bulletin of 2024 will be beneficial for all working on tourism.</t>
  </si>
  <si>
    <t>DISTRIBUTION OF ARRIVING VISITORS BY MONTHS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</si>
</sst>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 &quot;₺&quot;_-;\-* #,##0\ &quot;₺&quot;_-;_-* &quot;-&quot;\ &quot;₺&quot;_-;_-@_-"/>
    <numFmt numFmtId="165" formatCode="_-* #,##0\ _₺_-;\-* #,##0\ _₺_-;_-* &quot;-&quot;\ _₺_-;_-@_-"/>
    <numFmt numFmtId="166" formatCode="_-* #,##0.00\ &quot;₺&quot;_-;\-* #,##0.00\ &quot;₺&quot;_-;_-* &quot;-&quot;??\ &quot;₺&quot;_-;_-@_-"/>
    <numFmt numFmtId="167" formatCode="_-* #,##0.00\ _₺_-;\-* #,##0.00\ _₺_-;_-* &quot;-&quot;??\ _₺_-;_-@_-"/>
    <numFmt numFmtId="168" formatCode="###\ ###\ ###"/>
    <numFmt numFmtId="169" formatCode="_-* #,##0\ &quot;TL&quot;_-;\-* #,##0\ &quot;TL&quot;_-;_-* &quot;-&quot;\ &quot;TL&quot;_-;_-@_-"/>
    <numFmt numFmtId="170" formatCode="_-* #,##0\ _T_L_-;\-* #,##0\ _T_L_-;_-* &quot;-&quot;\ _T_L_-;_-@_-"/>
    <numFmt numFmtId="171" formatCode="_-* #,##0.00\ &quot;TL&quot;_-;\-* #,##0.00\ &quot;TL&quot;_-;_-* &quot;-&quot;??\ &quot;TL&quot;_-;_-@_-"/>
    <numFmt numFmtId="172" formatCode="_-* #,##0.00\ _T_L_-;\-* #,##0.00\ _T_L_-;_-* &quot;-&quot;??\ _T_L_-;_-@_-"/>
  </numFmts>
  <fonts count="40" x14ac:knownFonts="1">
    <font>
      <sz val="10"/>
      <name val="Arial"/>
      <family val="2"/>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0"/>
      <name val="Arial"/>
      <family val="2"/>
    </font>
    <font>
      <sz val="10"/>
      <name val="Arial"/>
      <family val="2"/>
    </font>
    <font>
      <b/>
      <sz val="10"/>
      <name val="Arial"/>
      <family val="2"/>
      <charset val="162"/>
    </font>
    <font>
      <b/>
      <sz val="10"/>
      <color rgb="FF0000FF"/>
      <name val="Arial"/>
      <family val="2"/>
    </font>
    <font>
      <u/>
      <sz val="10"/>
      <color theme="10"/>
      <name val="Arial"/>
      <family val="2"/>
    </font>
    <font>
      <b/>
      <sz val="14"/>
      <name val="Arial"/>
      <family val="2"/>
    </font>
    <font>
      <sz val="14"/>
      <name val="Arial"/>
      <family val="2"/>
    </font>
    <font>
      <b/>
      <sz val="10"/>
      <color rgb="FF0000FF"/>
      <name val="Arial"/>
      <family val="2"/>
      <charset val="162"/>
    </font>
    <font>
      <b/>
      <sz val="9"/>
      <name val="Arial"/>
      <family val="2"/>
    </font>
    <font>
      <sz val="9"/>
      <name val="Arial"/>
      <family val="2"/>
    </font>
    <font>
      <b/>
      <sz val="9"/>
      <color rgb="FF0000FF"/>
      <name val="Arial"/>
      <family val="2"/>
    </font>
    <font>
      <b/>
      <sz val="9"/>
      <color rgb="FF0000FF"/>
      <name val="Arial"/>
      <family val="2"/>
      <charset val="162"/>
    </font>
    <font>
      <sz val="10"/>
      <color rgb="FF0000FF"/>
      <name val="Arial"/>
      <family val="2"/>
    </font>
    <font>
      <sz val="9"/>
      <name val="Arial"/>
      <family val="2"/>
      <charset val="162"/>
    </font>
    <font>
      <sz val="9"/>
      <color rgb="FF0000FF"/>
      <name val="Arial"/>
      <family val="2"/>
      <charset val="162"/>
    </font>
    <font>
      <sz val="8.5"/>
      <name val="Arial"/>
      <family val="2"/>
    </font>
    <font>
      <b/>
      <sz val="8.5"/>
      <name val="Arial"/>
      <family val="2"/>
    </font>
    <font>
      <b/>
      <sz val="9"/>
      <name val="Arial"/>
      <family val="2"/>
      <charset val="162"/>
    </font>
    <font>
      <sz val="9"/>
      <color rgb="FF0000FF"/>
      <name val="Arial"/>
      <family val="2"/>
    </font>
    <font>
      <sz val="13"/>
      <name val="Times New Roman"/>
      <family val="1"/>
      <charset val="162"/>
    </font>
    <font>
      <b/>
      <sz val="13"/>
      <name val="Times New Roman"/>
      <family val="1"/>
      <charset val="162"/>
    </font>
    <font>
      <sz val="11"/>
      <name val="Times New Roman"/>
      <family val="1"/>
      <charset val="162"/>
    </font>
    <font>
      <b/>
      <sz val="14"/>
      <name val="Times New Roman"/>
      <family val="1"/>
      <charset val="162"/>
    </font>
    <font>
      <b/>
      <sz val="16"/>
      <name val="Times New Roman"/>
      <family val="1"/>
      <charset val="162"/>
    </font>
    <font>
      <sz val="14"/>
      <name val="Times New Roman"/>
      <family val="1"/>
      <charset val="162"/>
    </font>
    <font>
      <b/>
      <sz val="11"/>
      <name val="Times New Roman"/>
      <family val="1"/>
      <charset val="162"/>
    </font>
    <font>
      <sz val="10"/>
      <name val="Times New Roman"/>
      <family val="1"/>
      <charset val="162"/>
    </font>
    <font>
      <b/>
      <sz val="9"/>
      <name val="Times New Roman"/>
      <family val="1"/>
      <charset val="162"/>
    </font>
    <font>
      <b/>
      <sz val="10"/>
      <name val="Times New Roman"/>
      <family val="1"/>
      <charset val="162"/>
    </font>
    <font>
      <b/>
      <sz val="16"/>
      <name val="Arial"/>
      <family val="2"/>
    </font>
    <font>
      <b/>
      <sz val="11"/>
      <name val="Arial"/>
      <family val="2"/>
    </font>
    <font>
      <b/>
      <sz val="12"/>
      <name val="Arial"/>
      <family val="2"/>
    </font>
    <font>
      <sz val="11"/>
      <name val="Arial"/>
      <family val="2"/>
    </font>
    <font>
      <b/>
      <sz val="12"/>
      <color rgb="FF0000FF"/>
      <name val="Arial"/>
      <family val="2"/>
    </font>
    <font>
      <b/>
      <sz val="14"/>
      <color rgb="FFFF0000"/>
      <name val="Arial"/>
      <family val="2"/>
      <charset val="162"/>
    </font>
    <font>
      <sz val="10"/>
      <name val="Arial"/>
      <family val="2"/>
      <charset val="16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medium">
        <color auto="1"/>
      </top>
      <bottom style="medium">
        <color auto="1"/>
      </bottom>
      <diagonal/>
    </border>
    <border>
      <left/>
      <right/>
      <top style="medium">
        <color auto="1"/>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right/>
      <top style="medium">
        <color auto="1"/>
      </top>
      <bottom style="thin">
        <color auto="1"/>
      </bottom>
      <diagonal/>
    </border>
    <border>
      <left style="medium">
        <color auto="1"/>
      </left>
      <right style="medium">
        <color auto="1"/>
      </right>
      <top/>
      <bottom/>
      <diagonal/>
    </border>
    <border>
      <left style="thin">
        <color indexed="64"/>
      </left>
      <right style="thin">
        <color indexed="64"/>
      </right>
      <top/>
      <bottom/>
      <diagonal/>
    </border>
    <border>
      <left style="thin">
        <color indexed="64"/>
      </left>
      <right style="thin">
        <color indexed="64"/>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s>
  <cellStyleXfs count="46">
    <xf numFmtId="0" fontId="0" fillId="0" borderId="0"/>
    <xf numFmtId="9" fontId="5" fillId="0" borderId="0" applyFont="0" applyFill="0" applyBorder="0" applyAlignment="0" applyProtection="0"/>
    <xf numFmtId="166" fontId="5" fillId="0" borderId="0" applyFont="0" applyFill="0" applyBorder="0" applyAlignment="0" applyProtection="0"/>
    <xf numFmtId="164" fontId="5" fillId="0" borderId="0" applyFont="0" applyFill="0" applyBorder="0" applyAlignment="0" applyProtection="0"/>
    <xf numFmtId="167" fontId="5" fillId="0" borderId="0" applyFont="0" applyFill="0" applyBorder="0" applyAlignment="0" applyProtection="0"/>
    <xf numFmtId="165" fontId="5" fillId="0" borderId="0" applyFont="0" applyFill="0" applyBorder="0" applyAlignment="0" applyProtection="0"/>
    <xf numFmtId="171" fontId="5" fillId="0" borderId="0" applyFont="0" applyFill="0" applyBorder="0" applyAlignment="0" applyProtection="0"/>
    <xf numFmtId="169"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5" fillId="0" borderId="0"/>
    <xf numFmtId="0" fontId="3" fillId="0" borderId="0"/>
    <xf numFmtId="44" fontId="5" fillId="0" borderId="0" applyFont="0" applyFill="0" applyBorder="0" applyAlignment="0" applyProtection="0"/>
    <xf numFmtId="43" fontId="5" fillId="0" borderId="0" applyFont="0" applyFill="0" applyBorder="0" applyAlignment="0" applyProtection="0"/>
    <xf numFmtId="0" fontId="2" fillId="0" borderId="0"/>
    <xf numFmtId="44" fontId="5" fillId="0" borderId="0" applyFont="0" applyFill="0" applyBorder="0" applyAlignment="0" applyProtection="0"/>
    <xf numFmtId="42"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1" fillId="0" borderId="0"/>
    <xf numFmtId="44" fontId="5" fillId="0" borderId="0" applyFont="0" applyFill="0" applyBorder="0" applyAlignment="0" applyProtection="0"/>
    <xf numFmtId="42"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cellStyleXfs>
  <cellXfs count="378">
    <xf numFmtId="0" fontId="0" fillId="0" borderId="0" xfId="0"/>
    <xf numFmtId="0" fontId="0" fillId="0" borderId="0" xfId="0"/>
    <xf numFmtId="0" fontId="0" fillId="0" borderId="0" xfId="0" applyAlignment="1">
      <alignment vertical="center"/>
    </xf>
    <xf numFmtId="0" fontId="0" fillId="0" borderId="0" xfId="0" applyAlignment="1">
      <alignment horizontal="left"/>
    </xf>
    <xf numFmtId="0" fontId="4" fillId="0" borderId="1" xfId="0" applyNumberFormat="1" applyFont="1" applyBorder="1" applyAlignment="1">
      <alignment horizontal="left" vertical="center" wrapText="1"/>
    </xf>
    <xf numFmtId="168" fontId="0" fillId="0" borderId="1" xfId="0" applyNumberFormat="1" applyFont="1" applyBorder="1" applyAlignment="1">
      <alignment wrapText="1"/>
    </xf>
    <xf numFmtId="0" fontId="4" fillId="0" borderId="1" xfId="0" applyNumberFormat="1" applyFont="1" applyBorder="1" applyAlignment="1">
      <alignment vertical="center" wrapText="1"/>
    </xf>
    <xf numFmtId="168" fontId="0" fillId="0" borderId="1" xfId="0" applyNumberFormat="1" applyFont="1" applyBorder="1" applyAlignment="1">
      <alignment vertical="center" wrapText="1"/>
    </xf>
    <xf numFmtId="0" fontId="4" fillId="0" borderId="1" xfId="0" applyNumberFormat="1" applyFont="1" applyBorder="1" applyAlignment="1">
      <alignment horizontal="center" vertical="center" wrapText="1"/>
    </xf>
    <xf numFmtId="0" fontId="4" fillId="0" borderId="0" xfId="0" applyNumberFormat="1" applyFont="1" applyBorder="1" applyAlignment="1">
      <alignment horizontal="left" vertical="center" wrapText="1"/>
    </xf>
    <xf numFmtId="168" fontId="0" fillId="0" borderId="0" xfId="0" applyNumberFormat="1" applyFont="1" applyBorder="1" applyAlignment="1">
      <alignment wrapText="1"/>
    </xf>
    <xf numFmtId="168" fontId="6" fillId="0" borderId="1" xfId="0" applyNumberFormat="1" applyFont="1" applyBorder="1" applyAlignment="1">
      <alignment vertical="center" wrapText="1"/>
    </xf>
    <xf numFmtId="0" fontId="4" fillId="0" borderId="1" xfId="0" applyNumberFormat="1" applyFont="1" applyBorder="1" applyAlignment="1">
      <alignment horizontal="left" wrapText="1"/>
    </xf>
    <xf numFmtId="0" fontId="6" fillId="0" borderId="1" xfId="0" applyFont="1" applyBorder="1" applyAlignment="1">
      <alignment horizontal="left"/>
    </xf>
    <xf numFmtId="168" fontId="6" fillId="0" borderId="1" xfId="0" applyNumberFormat="1" applyFont="1" applyBorder="1"/>
    <xf numFmtId="0" fontId="9" fillId="0" borderId="0" xfId="0" applyFont="1" applyAlignment="1">
      <alignment horizontal="center" vertical="center" wrapText="1"/>
    </xf>
    <xf numFmtId="0" fontId="10" fillId="0" borderId="0" xfId="0" applyFont="1" applyAlignment="1">
      <alignment vertical="center"/>
    </xf>
    <xf numFmtId="0" fontId="11" fillId="0" borderId="1" xfId="0" applyNumberFormat="1" applyFont="1" applyBorder="1" applyAlignment="1">
      <alignment horizontal="left" vertical="center" wrapText="1"/>
    </xf>
    <xf numFmtId="168" fontId="0" fillId="0" borderId="1" xfId="0" applyNumberFormat="1" applyFont="1" applyBorder="1" applyAlignment="1">
      <alignment horizontal="right" vertical="center" wrapText="1" indent="2"/>
    </xf>
    <xf numFmtId="2" fontId="0" fillId="0" borderId="1" xfId="0" applyNumberFormat="1" applyFont="1" applyBorder="1" applyAlignment="1">
      <alignment horizontal="right" vertical="center" wrapText="1" indent="2"/>
    </xf>
    <xf numFmtId="2" fontId="11" fillId="0" borderId="1" xfId="0" applyNumberFormat="1" applyFont="1" applyBorder="1" applyAlignment="1">
      <alignment horizontal="right" vertical="center" wrapText="1" indent="2"/>
    </xf>
    <xf numFmtId="168" fontId="11" fillId="0" borderId="1" xfId="0" applyNumberFormat="1" applyFont="1" applyBorder="1" applyAlignment="1">
      <alignment horizontal="right" vertical="center" wrapText="1" indent="2"/>
    </xf>
    <xf numFmtId="0" fontId="12" fillId="0" borderId="1" xfId="0" applyNumberFormat="1" applyFont="1" applyBorder="1" applyAlignment="1">
      <alignment horizontal="left" vertical="center" wrapText="1"/>
    </xf>
    <xf numFmtId="168" fontId="13" fillId="0" borderId="1" xfId="0" applyNumberFormat="1" applyFont="1" applyBorder="1" applyAlignment="1">
      <alignment horizontal="right" wrapText="1"/>
    </xf>
    <xf numFmtId="2" fontId="13" fillId="0" borderId="1" xfId="0" applyNumberFormat="1" applyFont="1" applyBorder="1" applyAlignment="1">
      <alignment horizontal="right" wrapText="1"/>
    </xf>
    <xf numFmtId="0" fontId="13" fillId="0" borderId="1" xfId="0" applyNumberFormat="1" applyFont="1" applyBorder="1" applyAlignment="1">
      <alignment horizontal="right" wrapText="1"/>
    </xf>
    <xf numFmtId="0" fontId="0" fillId="0" borderId="0" xfId="0"/>
    <xf numFmtId="0" fontId="0" fillId="0" borderId="0" xfId="0" applyAlignment="1">
      <alignment horizontal="left"/>
    </xf>
    <xf numFmtId="168" fontId="13" fillId="0" borderId="0" xfId="0" applyNumberFormat="1" applyFont="1" applyAlignment="1">
      <alignment wrapText="1"/>
    </xf>
    <xf numFmtId="0" fontId="13" fillId="0" borderId="0" xfId="0" applyFont="1"/>
    <xf numFmtId="0" fontId="12" fillId="0" borderId="0" xfId="0" applyNumberFormat="1" applyFont="1" applyAlignment="1">
      <alignment horizontal="left" vertical="center" wrapText="1"/>
    </xf>
    <xf numFmtId="2" fontId="13" fillId="0" borderId="0" xfId="0" applyNumberFormat="1" applyFont="1" applyAlignment="1">
      <alignment wrapText="1"/>
    </xf>
    <xf numFmtId="0" fontId="13" fillId="0" borderId="0" xfId="0" applyFont="1" applyAlignment="1">
      <alignment horizontal="left"/>
    </xf>
    <xf numFmtId="0" fontId="4" fillId="0" borderId="1" xfId="0" applyNumberFormat="1" applyFont="1" applyBorder="1" applyAlignment="1">
      <alignment horizontal="left" vertical="center" wrapText="1"/>
    </xf>
    <xf numFmtId="0" fontId="12" fillId="0" borderId="0" xfId="0" applyFont="1" applyAlignment="1">
      <alignment horizontal="center" vertical="center" wrapText="1"/>
    </xf>
    <xf numFmtId="0" fontId="13" fillId="0" borderId="0" xfId="0" applyFont="1" applyAlignment="1">
      <alignment vertical="center"/>
    </xf>
    <xf numFmtId="0" fontId="12" fillId="0" borderId="1" xfId="0" applyNumberFormat="1" applyFont="1" applyBorder="1" applyAlignment="1">
      <alignment horizontal="right" vertical="center" wrapText="1"/>
    </xf>
    <xf numFmtId="168" fontId="13" fillId="0" borderId="1" xfId="0" applyNumberFormat="1" applyFont="1" applyBorder="1" applyAlignment="1">
      <alignment wrapText="1"/>
    </xf>
    <xf numFmtId="168" fontId="14" fillId="0" borderId="1" xfId="0" applyNumberFormat="1" applyFont="1" applyBorder="1" applyAlignment="1">
      <alignment wrapText="1"/>
    </xf>
    <xf numFmtId="2" fontId="13" fillId="0" borderId="1" xfId="0" applyNumberFormat="1" applyFont="1" applyBorder="1" applyAlignment="1">
      <alignment wrapText="1"/>
    </xf>
    <xf numFmtId="0" fontId="13" fillId="0" borderId="1" xfId="0" applyNumberFormat="1" applyFont="1" applyBorder="1" applyAlignment="1">
      <alignment wrapText="1"/>
    </xf>
    <xf numFmtId="168" fontId="12" fillId="0" borderId="1" xfId="0" applyNumberFormat="1" applyFont="1" applyBorder="1" applyAlignment="1">
      <alignment wrapText="1"/>
    </xf>
    <xf numFmtId="2" fontId="12" fillId="0" borderId="1" xfId="0" applyNumberFormat="1" applyFont="1" applyBorder="1" applyAlignment="1">
      <alignment wrapText="1"/>
    </xf>
    <xf numFmtId="0" fontId="12" fillId="0" borderId="1" xfId="0" applyNumberFormat="1" applyFont="1" applyBorder="1" applyAlignment="1">
      <alignment wrapText="1"/>
    </xf>
    <xf numFmtId="0" fontId="14" fillId="0" borderId="1" xfId="0" applyNumberFormat="1" applyFont="1" applyBorder="1" applyAlignment="1">
      <alignment horizontal="left" vertical="center" wrapText="1"/>
    </xf>
    <xf numFmtId="168" fontId="14" fillId="0" borderId="1" xfId="0" applyNumberFormat="1" applyFont="1" applyBorder="1" applyAlignment="1">
      <alignment vertical="center" wrapText="1"/>
    </xf>
    <xf numFmtId="2" fontId="12" fillId="0" borderId="1" xfId="0" applyNumberFormat="1" applyFont="1" applyBorder="1" applyAlignment="1">
      <alignment vertical="center" wrapText="1"/>
    </xf>
    <xf numFmtId="0" fontId="17" fillId="0" borderId="1" xfId="0" applyNumberFormat="1" applyFont="1" applyBorder="1" applyAlignment="1">
      <alignment horizontal="left" vertical="center" wrapText="1"/>
    </xf>
    <xf numFmtId="168" fontId="18" fillId="0" borderId="1" xfId="0" applyNumberFormat="1" applyFont="1" applyBorder="1" applyAlignment="1">
      <alignment wrapText="1"/>
    </xf>
    <xf numFmtId="168" fontId="18" fillId="0" borderId="1" xfId="0" applyNumberFormat="1" applyFont="1" applyBorder="1" applyAlignment="1">
      <alignment horizontal="right" wrapText="1"/>
    </xf>
    <xf numFmtId="0" fontId="0" fillId="0" borderId="1" xfId="0" applyNumberFormat="1" applyFont="1" applyBorder="1" applyAlignment="1">
      <alignment vertical="center" wrapText="1"/>
    </xf>
    <xf numFmtId="0" fontId="13" fillId="0" borderId="0" xfId="0" applyFont="1" applyAlignment="1">
      <alignment horizontal="center"/>
    </xf>
    <xf numFmtId="168" fontId="15" fillId="0" borderId="1" xfId="0" applyNumberFormat="1" applyFont="1" applyBorder="1" applyAlignment="1">
      <alignment wrapText="1"/>
    </xf>
    <xf numFmtId="0" fontId="19" fillId="0" borderId="0" xfId="0" applyFont="1"/>
    <xf numFmtId="2" fontId="15" fillId="0" borderId="1" xfId="0" applyNumberFormat="1" applyFont="1" applyBorder="1" applyAlignment="1">
      <alignment wrapText="1"/>
    </xf>
    <xf numFmtId="0" fontId="21" fillId="0" borderId="1" xfId="0" applyNumberFormat="1" applyFont="1" applyBorder="1" applyAlignment="1">
      <alignment horizontal="left" vertical="center" wrapText="1"/>
    </xf>
    <xf numFmtId="168" fontId="21" fillId="0" borderId="1" xfId="0" applyNumberFormat="1" applyFont="1" applyBorder="1" applyAlignment="1">
      <alignment wrapText="1"/>
    </xf>
    <xf numFmtId="0" fontId="15" fillId="0" borderId="1" xfId="0" applyNumberFormat="1" applyFont="1" applyBorder="1" applyAlignment="1">
      <alignment horizontal="left" vertical="center" wrapText="1"/>
    </xf>
    <xf numFmtId="2" fontId="21" fillId="0" borderId="1" xfId="0" applyNumberFormat="1" applyFont="1" applyBorder="1" applyAlignment="1">
      <alignment wrapText="1"/>
    </xf>
    <xf numFmtId="168" fontId="13" fillId="0" borderId="0" xfId="0" applyNumberFormat="1" applyFont="1" applyAlignment="1">
      <alignment wrapText="1"/>
    </xf>
    <xf numFmtId="0" fontId="13" fillId="0" borderId="0" xfId="0" applyFont="1"/>
    <xf numFmtId="0" fontId="12" fillId="0" borderId="0" xfId="0" applyNumberFormat="1" applyFont="1" applyAlignment="1">
      <alignment horizontal="left" vertical="center" wrapText="1"/>
    </xf>
    <xf numFmtId="0" fontId="13" fillId="0" borderId="0" xfId="0" applyFont="1" applyAlignment="1">
      <alignment horizontal="left"/>
    </xf>
    <xf numFmtId="0" fontId="22" fillId="0" borderId="0" xfId="0" applyFont="1"/>
    <xf numFmtId="168" fontId="22" fillId="0" borderId="0" xfId="0" applyNumberFormat="1" applyFont="1" applyAlignment="1">
      <alignment wrapText="1"/>
    </xf>
    <xf numFmtId="0" fontId="12" fillId="0" borderId="1" xfId="0" applyNumberFormat="1" applyFont="1" applyBorder="1" applyAlignment="1">
      <alignment horizontal="right" wrapText="1"/>
    </xf>
    <xf numFmtId="168" fontId="22" fillId="0" borderId="1" xfId="0" applyNumberFormat="1" applyFont="1" applyBorder="1" applyAlignment="1">
      <alignment wrapText="1"/>
    </xf>
    <xf numFmtId="0" fontId="0" fillId="0" borderId="0" xfId="0"/>
    <xf numFmtId="0" fontId="4" fillId="0" borderId="1" xfId="0" applyNumberFormat="1" applyFont="1" applyBorder="1" applyAlignment="1">
      <alignment horizontal="left" vertical="center" wrapText="1"/>
    </xf>
    <xf numFmtId="0" fontId="4" fillId="0" borderId="0" xfId="0" applyFont="1" applyAlignment="1">
      <alignment horizontal="center" wrapText="1"/>
    </xf>
    <xf numFmtId="0" fontId="13" fillId="0" borderId="0" xfId="0" applyFont="1"/>
    <xf numFmtId="0" fontId="4" fillId="0" borderId="1" xfId="0" applyNumberFormat="1" applyFont="1" applyBorder="1" applyAlignment="1">
      <alignment horizontal="right" vertical="center" wrapText="1" indent="2"/>
    </xf>
    <xf numFmtId="0" fontId="12" fillId="0" borderId="1" xfId="0" applyNumberFormat="1" applyFont="1" applyBorder="1" applyAlignment="1">
      <alignment horizontal="left" wrapText="1"/>
    </xf>
    <xf numFmtId="0" fontId="0" fillId="0" borderId="0" xfId="0"/>
    <xf numFmtId="0" fontId="4" fillId="0" borderId="0" xfId="0" applyFont="1" applyAlignment="1">
      <alignment horizontal="center" vertical="center" wrapText="1"/>
    </xf>
    <xf numFmtId="0" fontId="4" fillId="0" borderId="1" xfId="0" applyNumberFormat="1" applyFont="1" applyBorder="1" applyAlignment="1">
      <alignment horizontal="center" vertical="center" wrapText="1"/>
    </xf>
    <xf numFmtId="0" fontId="4" fillId="0" borderId="1" xfId="0" applyNumberFormat="1" applyFont="1" applyBorder="1" applyAlignment="1">
      <alignment horizontal="left" vertical="center" wrapText="1"/>
    </xf>
    <xf numFmtId="0" fontId="0" fillId="0" borderId="0" xfId="0" applyAlignment="1">
      <alignment vertical="center"/>
    </xf>
    <xf numFmtId="0" fontId="4" fillId="0" borderId="0" xfId="0" applyFont="1" applyAlignment="1">
      <alignment horizontal="center" wrapText="1"/>
    </xf>
    <xf numFmtId="2" fontId="6" fillId="0" borderId="1" xfId="0" applyNumberFormat="1" applyFont="1" applyBorder="1" applyAlignment="1">
      <alignment horizontal="right" vertical="center" wrapText="1" indent="2"/>
    </xf>
    <xf numFmtId="0" fontId="7" fillId="0" borderId="1" xfId="0" applyNumberFormat="1" applyFont="1" applyBorder="1" applyAlignment="1">
      <alignment horizontal="left" vertical="center" wrapText="1"/>
    </xf>
    <xf numFmtId="2" fontId="7" fillId="0" borderId="1" xfId="0" applyNumberFormat="1" applyFont="1" applyBorder="1" applyAlignment="1">
      <alignment horizontal="right" vertical="center" wrapText="1" indent="2"/>
    </xf>
    <xf numFmtId="0" fontId="4" fillId="0" borderId="1" xfId="0" applyNumberFormat="1" applyFont="1" applyBorder="1" applyAlignment="1">
      <alignment horizontal="right" vertical="center" wrapText="1" indent="1"/>
    </xf>
    <xf numFmtId="168" fontId="0" fillId="0" borderId="1" xfId="0" applyNumberFormat="1" applyFont="1" applyBorder="1" applyAlignment="1">
      <alignment horizontal="right" vertical="center" wrapText="1" indent="1"/>
    </xf>
    <xf numFmtId="168" fontId="11" fillId="0" borderId="1" xfId="0" applyNumberFormat="1" applyFont="1" applyBorder="1" applyAlignment="1">
      <alignment horizontal="right" vertical="center" wrapText="1" indent="1"/>
    </xf>
    <xf numFmtId="168" fontId="7" fillId="0" borderId="1" xfId="0" applyNumberFormat="1" applyFont="1" applyBorder="1" applyAlignment="1">
      <alignment horizontal="right" vertical="center" wrapText="1" indent="1"/>
    </xf>
    <xf numFmtId="2" fontId="6" fillId="0" borderId="1" xfId="0" applyNumberFormat="1" applyFont="1" applyBorder="1" applyAlignment="1">
      <alignment horizontal="right" vertical="center" wrapText="1" indent="1"/>
    </xf>
    <xf numFmtId="0" fontId="4" fillId="0" borderId="1" xfId="0" applyNumberFormat="1" applyFont="1" applyBorder="1" applyAlignment="1">
      <alignment horizontal="center" wrapText="1"/>
    </xf>
    <xf numFmtId="0" fontId="12" fillId="0" borderId="0" xfId="0" applyFont="1" applyAlignment="1">
      <alignment horizontal="center" wrapText="1"/>
    </xf>
    <xf numFmtId="0" fontId="0" fillId="0" borderId="0" xfId="0"/>
    <xf numFmtId="0" fontId="0" fillId="0" borderId="0" xfId="0" applyAlignment="1">
      <alignment horizontal="left"/>
    </xf>
    <xf numFmtId="0" fontId="4" fillId="0" borderId="0" xfId="0" applyFont="1" applyAlignment="1">
      <alignment horizontal="center" wrapText="1"/>
    </xf>
    <xf numFmtId="0" fontId="13" fillId="0" borderId="0" xfId="0" applyFont="1"/>
    <xf numFmtId="0" fontId="12" fillId="0" borderId="0" xfId="0" applyFont="1" applyAlignment="1">
      <alignment horizontal="center" wrapText="1"/>
    </xf>
    <xf numFmtId="0" fontId="4" fillId="0" borderId="1" xfId="0" applyNumberFormat="1" applyFont="1" applyBorder="1" applyAlignment="1">
      <alignment horizontal="left" wrapText="1"/>
    </xf>
    <xf numFmtId="0" fontId="4" fillId="0" borderId="1" xfId="0" applyNumberFormat="1" applyFont="1" applyBorder="1" applyAlignment="1">
      <alignment horizontal="right" wrapText="1" indent="1"/>
    </xf>
    <xf numFmtId="168" fontId="11" fillId="0" borderId="1" xfId="0" applyNumberFormat="1" applyFont="1" applyBorder="1" applyAlignment="1">
      <alignment horizontal="right" wrapText="1" indent="1"/>
    </xf>
    <xf numFmtId="0" fontId="6" fillId="0" borderId="1" xfId="0" applyNumberFormat="1" applyFont="1" applyBorder="1" applyAlignment="1">
      <alignment horizontal="left" vertical="center" wrapText="1"/>
    </xf>
    <xf numFmtId="2" fontId="6" fillId="0" borderId="1" xfId="0" applyNumberFormat="1" applyFont="1" applyBorder="1" applyAlignment="1">
      <alignment horizontal="right" wrapText="1" indent="2"/>
    </xf>
    <xf numFmtId="0" fontId="6" fillId="0" borderId="1" xfId="0" applyNumberFormat="1" applyFont="1" applyBorder="1" applyAlignment="1">
      <alignment wrapText="1"/>
    </xf>
    <xf numFmtId="0" fontId="25" fillId="2" borderId="0" xfId="0" applyFont="1" applyFill="1" applyAlignment="1">
      <alignment horizontal="justify" vertical="center"/>
    </xf>
    <xf numFmtId="0" fontId="30" fillId="0" borderId="0" xfId="0" applyFont="1" applyAlignment="1">
      <alignment vertical="center"/>
    </xf>
    <xf numFmtId="0" fontId="28" fillId="0" borderId="0" xfId="0" applyFont="1" applyAlignment="1">
      <alignment horizontal="justify"/>
    </xf>
    <xf numFmtId="0" fontId="28" fillId="2" borderId="0" xfId="0" applyFont="1" applyFill="1" applyAlignment="1">
      <alignment horizontal="justify" vertical="center"/>
    </xf>
    <xf numFmtId="0" fontId="28" fillId="0" borderId="0" xfId="0" applyFont="1" applyAlignment="1">
      <alignment horizontal="justify" wrapText="1"/>
    </xf>
    <xf numFmtId="0" fontId="28" fillId="0" borderId="0" xfId="0" applyFont="1"/>
    <xf numFmtId="0" fontId="29" fillId="2" borderId="0" xfId="0" applyFont="1" applyFill="1" applyAlignment="1">
      <alignment horizontal="justify" vertical="center"/>
    </xf>
    <xf numFmtId="0" fontId="29" fillId="0" borderId="0" xfId="0" applyFont="1" applyAlignment="1">
      <alignment horizontal="right"/>
    </xf>
    <xf numFmtId="0" fontId="0" fillId="2" borderId="0" xfId="0" applyFill="1"/>
    <xf numFmtId="0" fontId="27" fillId="0" borderId="0" xfId="0" applyFont="1" applyAlignment="1">
      <alignment horizontal="justify"/>
    </xf>
    <xf numFmtId="0" fontId="28" fillId="2" borderId="0" xfId="0" applyFont="1" applyFill="1" applyAlignment="1">
      <alignment vertical="top" wrapText="1"/>
    </xf>
    <xf numFmtId="0" fontId="0" fillId="0" borderId="0" xfId="0"/>
    <xf numFmtId="0" fontId="23" fillId="2" borderId="0" xfId="0" applyFont="1" applyFill="1" applyAlignment="1">
      <alignment horizontal="left" vertical="center"/>
    </xf>
    <xf numFmtId="0" fontId="0" fillId="0" borderId="0" xfId="0" applyAlignment="1">
      <alignment horizontal="left"/>
    </xf>
    <xf numFmtId="0" fontId="23" fillId="0" borderId="0" xfId="0" applyFont="1"/>
    <xf numFmtId="0" fontId="24" fillId="0" borderId="0" xfId="0" applyFont="1"/>
    <xf numFmtId="0" fontId="25" fillId="0" borderId="0" xfId="0" applyFont="1" applyAlignment="1">
      <alignment horizontal="left" vertical="center"/>
    </xf>
    <xf numFmtId="0" fontId="23" fillId="0" borderId="0" xfId="0" applyFont="1" applyAlignment="1">
      <alignment horizontal="justify"/>
    </xf>
    <xf numFmtId="0" fontId="23" fillId="2" borderId="0" xfId="0" applyFont="1" applyFill="1" applyAlignment="1">
      <alignment horizontal="left" vertical="center" wrapText="1"/>
    </xf>
    <xf numFmtId="0" fontId="13" fillId="0" borderId="0" xfId="0" applyFont="1"/>
    <xf numFmtId="0" fontId="23" fillId="0" borderId="0" xfId="0" applyFont="1" applyAlignment="1">
      <alignment horizontal="justify" vertical="center"/>
    </xf>
    <xf numFmtId="0" fontId="24" fillId="0" borderId="0" xfId="0" applyFont="1" applyAlignment="1">
      <alignment horizontal="justify"/>
    </xf>
    <xf numFmtId="0" fontId="23" fillId="0" borderId="0" xfId="0" applyFont="1" applyAlignment="1">
      <alignment wrapText="1"/>
    </xf>
    <xf numFmtId="0" fontId="24" fillId="2" borderId="0" xfId="0" applyFont="1" applyFill="1" applyAlignment="1">
      <alignment horizontal="left" vertical="center"/>
    </xf>
    <xf numFmtId="0" fontId="26" fillId="0" borderId="0" xfId="0" applyFont="1" applyAlignment="1">
      <alignment horizontal="justify"/>
    </xf>
    <xf numFmtId="0" fontId="31" fillId="0" borderId="0" xfId="0" applyFont="1" applyAlignment="1">
      <alignment vertical="center"/>
    </xf>
    <xf numFmtId="0" fontId="32" fillId="0" borderId="0" xfId="0" applyFont="1" applyAlignment="1">
      <alignment vertical="center"/>
    </xf>
    <xf numFmtId="0" fontId="21" fillId="0" borderId="0" xfId="0" applyFont="1" applyAlignment="1">
      <alignment vertical="center"/>
    </xf>
    <xf numFmtId="0" fontId="34" fillId="0" borderId="1" xfId="0" applyNumberFormat="1" applyFont="1" applyBorder="1" applyAlignment="1">
      <alignment horizontal="left" vertical="center" wrapText="1"/>
    </xf>
    <xf numFmtId="0" fontId="35" fillId="0" borderId="1" xfId="0" applyNumberFormat="1" applyFont="1" applyBorder="1" applyAlignment="1">
      <alignment horizontal="center" vertical="center" wrapText="1"/>
    </xf>
    <xf numFmtId="168" fontId="36" fillId="0" borderId="1" xfId="0" applyNumberFormat="1" applyFont="1" applyBorder="1" applyAlignment="1">
      <alignment horizontal="right" vertical="center" wrapText="1" indent="1"/>
    </xf>
    <xf numFmtId="0" fontId="35" fillId="0" borderId="1" xfId="0" applyNumberFormat="1" applyFont="1" applyBorder="1" applyAlignment="1">
      <alignment horizontal="left" vertical="center" wrapText="1"/>
    </xf>
    <xf numFmtId="168" fontId="37" fillId="0" borderId="1" xfId="0" applyNumberFormat="1" applyFont="1" applyBorder="1" applyAlignment="1">
      <alignment horizontal="right" vertical="center" wrapText="1" indent="1"/>
    </xf>
    <xf numFmtId="0" fontId="4" fillId="0" borderId="0" xfId="0" applyNumberFormat="1" applyFont="1" applyAlignment="1">
      <alignment horizontal="left" vertical="center" wrapText="1"/>
    </xf>
    <xf numFmtId="168" fontId="0" fillId="0" borderId="0" xfId="0" applyNumberFormat="1" applyFont="1" applyAlignment="1">
      <alignment wrapText="1"/>
    </xf>
    <xf numFmtId="0" fontId="0" fillId="0" borderId="0" xfId="0" applyAlignment="1"/>
    <xf numFmtId="0" fontId="8" fillId="0" borderId="0" xfId="13" applyAlignment="1"/>
    <xf numFmtId="168" fontId="7" fillId="0" borderId="1" xfId="0" applyNumberFormat="1" applyFont="1" applyBorder="1" applyAlignment="1">
      <alignment vertical="center" wrapText="1"/>
    </xf>
    <xf numFmtId="2" fontId="0" fillId="0" borderId="1" xfId="0" applyNumberFormat="1" applyFont="1" applyBorder="1" applyAlignment="1">
      <alignment horizontal="right" vertical="center" wrapText="1" indent="1"/>
    </xf>
    <xf numFmtId="0" fontId="12" fillId="0" borderId="1" xfId="0" applyNumberFormat="1" applyFont="1" applyBorder="1" applyAlignment="1">
      <alignment horizontal="left" vertical="center" wrapText="1"/>
    </xf>
    <xf numFmtId="0" fontId="4" fillId="0" borderId="9" xfId="0" applyNumberFormat="1" applyFont="1" applyBorder="1" applyAlignment="1">
      <alignment horizontal="left" wrapText="1"/>
    </xf>
    <xf numFmtId="0" fontId="4" fillId="0" borderId="9" xfId="0" applyNumberFormat="1" applyFont="1" applyBorder="1" applyAlignment="1">
      <alignment wrapText="1"/>
    </xf>
    <xf numFmtId="0" fontId="20" fillId="0" borderId="10" xfId="0" applyNumberFormat="1" applyFont="1" applyBorder="1" applyAlignment="1">
      <alignment horizontal="left" vertical="center" wrapText="1"/>
    </xf>
    <xf numFmtId="0" fontId="20" fillId="0" borderId="10" xfId="0" applyNumberFormat="1" applyFont="1" applyBorder="1" applyAlignment="1">
      <alignment horizontal="center" vertical="center" wrapText="1"/>
    </xf>
    <xf numFmtId="0" fontId="20" fillId="0" borderId="8" xfId="0" applyNumberFormat="1" applyFont="1" applyBorder="1" applyAlignment="1">
      <alignment horizontal="center" vertical="center" wrapText="1"/>
    </xf>
    <xf numFmtId="0" fontId="13" fillId="0" borderId="0" xfId="0" applyFont="1" applyAlignment="1">
      <alignment vertical="center"/>
    </xf>
    <xf numFmtId="0" fontId="13" fillId="0" borderId="0" xfId="0" applyFont="1"/>
    <xf numFmtId="0" fontId="13" fillId="0" borderId="0" xfId="0" applyFont="1" applyAlignment="1"/>
    <xf numFmtId="0" fontId="12" fillId="0" borderId="11" xfId="0" applyFont="1" applyBorder="1" applyAlignment="1">
      <alignment wrapText="1"/>
    </xf>
    <xf numFmtId="0" fontId="0" fillId="0" borderId="0" xfId="0" applyFont="1"/>
    <xf numFmtId="0" fontId="12" fillId="0" borderId="1" xfId="0" applyNumberFormat="1" applyFont="1" applyBorder="1" applyAlignment="1">
      <alignment horizontal="center" vertical="center" wrapText="1"/>
    </xf>
    <xf numFmtId="0" fontId="12" fillId="0" borderId="1" xfId="0" applyNumberFormat="1" applyFont="1" applyBorder="1" applyAlignment="1">
      <alignment horizontal="left" vertical="center" wrapText="1"/>
    </xf>
    <xf numFmtId="0" fontId="0" fillId="0" borderId="0" xfId="0"/>
    <xf numFmtId="0" fontId="0" fillId="0" borderId="0" xfId="0" applyAlignment="1">
      <alignment vertical="center"/>
    </xf>
    <xf numFmtId="0" fontId="0" fillId="0" borderId="0" xfId="0" applyFont="1" applyFill="1"/>
    <xf numFmtId="0" fontId="4" fillId="0" borderId="1" xfId="0" applyNumberFormat="1" applyFont="1" applyFill="1" applyBorder="1" applyAlignment="1">
      <alignment horizontal="left" wrapText="1"/>
    </xf>
    <xf numFmtId="0" fontId="4" fillId="0" borderId="1" xfId="0" applyNumberFormat="1" applyFont="1" applyFill="1" applyBorder="1" applyAlignment="1">
      <alignment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right" vertical="center" wrapText="1"/>
    </xf>
    <xf numFmtId="0" fontId="7" fillId="0" borderId="1" xfId="0" applyNumberFormat="1" applyFont="1" applyFill="1" applyBorder="1" applyAlignment="1">
      <alignment horizontal="right" vertical="center" wrapText="1"/>
    </xf>
    <xf numFmtId="0" fontId="0" fillId="0" borderId="0" xfId="0" applyFont="1" applyFill="1" applyAlignment="1">
      <alignment horizontal="left"/>
    </xf>
    <xf numFmtId="0" fontId="4" fillId="0" borderId="5" xfId="0" applyNumberFormat="1" applyFont="1" applyBorder="1" applyAlignment="1">
      <alignment wrapText="1"/>
    </xf>
    <xf numFmtId="0" fontId="4" fillId="0" borderId="4" xfId="0" applyNumberFormat="1" applyFont="1" applyBorder="1" applyAlignment="1">
      <alignment wrapText="1"/>
    </xf>
    <xf numFmtId="0" fontId="4" fillId="0" borderId="6" xfId="0" applyNumberFormat="1" applyFont="1" applyBorder="1" applyAlignment="1">
      <alignment wrapText="1"/>
    </xf>
    <xf numFmtId="168" fontId="13" fillId="0" borderId="18" xfId="0" applyNumberFormat="1" applyFont="1" applyBorder="1"/>
    <xf numFmtId="168" fontId="13" fillId="0" borderId="0" xfId="0" applyNumberFormat="1" applyFont="1" applyBorder="1"/>
    <xf numFmtId="168" fontId="13" fillId="0" borderId="19" xfId="0" applyNumberFormat="1" applyFont="1" applyBorder="1"/>
    <xf numFmtId="168" fontId="13" fillId="0" borderId="15" xfId="0" applyNumberFormat="1" applyFont="1" applyBorder="1"/>
    <xf numFmtId="168" fontId="12" fillId="0" borderId="21" xfId="0" applyNumberFormat="1" applyFont="1" applyBorder="1"/>
    <xf numFmtId="168" fontId="12" fillId="0" borderId="8" xfId="0" applyNumberFormat="1" applyFont="1" applyBorder="1"/>
    <xf numFmtId="168" fontId="12" fillId="0" borderId="22" xfId="0" applyNumberFormat="1" applyFont="1" applyBorder="1"/>
    <xf numFmtId="168" fontId="12" fillId="0" borderId="11" xfId="0" applyNumberFormat="1" applyFont="1" applyBorder="1"/>
    <xf numFmtId="168" fontId="21" fillId="0" borderId="21" xfId="0" applyNumberFormat="1" applyFont="1" applyBorder="1"/>
    <xf numFmtId="168" fontId="21" fillId="0" borderId="8" xfId="0" applyNumberFormat="1" applyFont="1" applyBorder="1"/>
    <xf numFmtId="168" fontId="21" fillId="0" borderId="22" xfId="0" applyNumberFormat="1" applyFont="1" applyBorder="1"/>
    <xf numFmtId="168" fontId="21" fillId="0" borderId="11" xfId="0" applyNumberFormat="1" applyFont="1" applyBorder="1"/>
    <xf numFmtId="168" fontId="13" fillId="0" borderId="23" xfId="0" applyNumberFormat="1" applyFont="1" applyBorder="1"/>
    <xf numFmtId="168" fontId="13" fillId="0" borderId="4" xfId="0" applyNumberFormat="1" applyFont="1" applyBorder="1"/>
    <xf numFmtId="168" fontId="13" fillId="0" borderId="24" xfId="0" applyNumberFormat="1" applyFont="1" applyBorder="1"/>
    <xf numFmtId="168" fontId="13" fillId="0" borderId="13" xfId="0" applyNumberFormat="1" applyFont="1" applyBorder="1"/>
    <xf numFmtId="168" fontId="13" fillId="0" borderId="1" xfId="0" applyNumberFormat="1" applyFont="1" applyBorder="1"/>
    <xf numFmtId="168" fontId="13" fillId="0" borderId="16" xfId="0" applyNumberFormat="1" applyFont="1" applyBorder="1"/>
    <xf numFmtId="168" fontId="21" fillId="0" borderId="17" xfId="0" applyNumberFormat="1" applyFont="1" applyBorder="1"/>
    <xf numFmtId="168" fontId="12" fillId="0" borderId="17" xfId="0" applyNumberFormat="1" applyFont="1" applyBorder="1"/>
    <xf numFmtId="0" fontId="13" fillId="0" borderId="0" xfId="0" applyFont="1"/>
    <xf numFmtId="0" fontId="12" fillId="0" borderId="1" xfId="0" applyNumberFormat="1" applyFont="1" applyBorder="1" applyAlignment="1">
      <alignment horizontal="center" wrapText="1"/>
    </xf>
    <xf numFmtId="0" fontId="39" fillId="0" borderId="1" xfId="0" applyNumberFormat="1" applyFont="1" applyBorder="1" applyAlignment="1">
      <alignment horizontal="left" vertical="center" wrapText="1"/>
    </xf>
    <xf numFmtId="0" fontId="6" fillId="0" borderId="1" xfId="0" applyNumberFormat="1" applyFont="1" applyBorder="1" applyAlignment="1">
      <alignment horizontal="center" vertical="center" wrapText="1"/>
    </xf>
    <xf numFmtId="168" fontId="6" fillId="0" borderId="1" xfId="0" applyNumberFormat="1" applyFont="1" applyBorder="1" applyAlignment="1">
      <alignment wrapText="1"/>
    </xf>
    <xf numFmtId="2" fontId="6" fillId="0" borderId="1" xfId="0" applyNumberFormat="1" applyFont="1" applyBorder="1" applyAlignment="1">
      <alignment wrapText="1"/>
    </xf>
    <xf numFmtId="0" fontId="7" fillId="0" borderId="1" xfId="0" applyNumberFormat="1" applyFont="1" applyBorder="1" applyAlignment="1">
      <alignment vertical="center" wrapText="1"/>
    </xf>
    <xf numFmtId="168" fontId="7" fillId="0" borderId="1" xfId="0" applyNumberFormat="1" applyFont="1" applyBorder="1" applyAlignment="1">
      <alignment wrapText="1"/>
    </xf>
    <xf numFmtId="168" fontId="16" fillId="0" borderId="1" xfId="0" applyNumberFormat="1" applyFont="1" applyBorder="1" applyAlignment="1">
      <alignment wrapText="1"/>
    </xf>
    <xf numFmtId="0" fontId="6" fillId="0" borderId="1" xfId="0" applyFont="1" applyBorder="1"/>
    <xf numFmtId="0" fontId="0" fillId="0" borderId="1" xfId="0" applyBorder="1" applyAlignment="1">
      <alignment wrapText="1"/>
    </xf>
    <xf numFmtId="168" fontId="0" fillId="0" borderId="1" xfId="0" applyNumberFormat="1" applyBorder="1"/>
    <xf numFmtId="10" fontId="0" fillId="0" borderId="1" xfId="0" applyNumberFormat="1" applyBorder="1"/>
    <xf numFmtId="0" fontId="6" fillId="0" borderId="1" xfId="0" applyFont="1" applyBorder="1" applyAlignment="1">
      <alignment wrapText="1"/>
    </xf>
    <xf numFmtId="10" fontId="6" fillId="0" borderId="1" xfId="0" applyNumberFormat="1" applyFont="1" applyBorder="1"/>
    <xf numFmtId="0" fontId="6" fillId="0" borderId="1" xfId="0" applyNumberFormat="1" applyFont="1" applyBorder="1" applyAlignment="1">
      <alignment vertical="center" wrapText="1"/>
    </xf>
    <xf numFmtId="168" fontId="11" fillId="0" borderId="1" xfId="0" applyNumberFormat="1" applyFont="1" applyBorder="1" applyAlignment="1">
      <alignment wrapText="1"/>
    </xf>
    <xf numFmtId="0" fontId="4" fillId="0" borderId="1" xfId="0" applyNumberFormat="1" applyFont="1" applyBorder="1" applyAlignment="1">
      <alignment horizontal="left" vertical="center" wrapText="1"/>
    </xf>
    <xf numFmtId="0" fontId="20" fillId="0" borderId="10" xfId="0" applyFont="1" applyBorder="1" applyAlignment="1">
      <alignment horizontal="left" vertical="center" wrapText="1"/>
    </xf>
    <xf numFmtId="0" fontId="20" fillId="0" borderId="10" xfId="0" applyFont="1" applyBorder="1" applyAlignment="1">
      <alignment horizontal="center" vertical="center" wrapText="1"/>
    </xf>
    <xf numFmtId="0" fontId="20" fillId="0" borderId="8" xfId="0" applyFont="1" applyBorder="1" applyAlignment="1">
      <alignment horizontal="center" vertical="center" wrapText="1"/>
    </xf>
    <xf numFmtId="0" fontId="19" fillId="0" borderId="0" xfId="0" applyFont="1" applyAlignment="1">
      <alignment horizontal="left" vertical="center" wrapText="1"/>
    </xf>
    <xf numFmtId="0" fontId="20" fillId="0" borderId="0" xfId="0" applyFont="1" applyAlignment="1">
      <alignment horizontal="center" vertical="center" wrapText="1"/>
    </xf>
    <xf numFmtId="168" fontId="19" fillId="0" borderId="0" xfId="0" applyNumberFormat="1" applyFont="1" applyAlignment="1">
      <alignment wrapText="1"/>
    </xf>
    <xf numFmtId="0" fontId="19" fillId="0" borderId="0" xfId="0" applyFont="1" applyAlignment="1">
      <alignment wrapText="1"/>
    </xf>
    <xf numFmtId="0" fontId="20" fillId="0" borderId="0" xfId="0" applyFont="1" applyAlignment="1">
      <alignment horizontal="left" vertical="center" wrapText="1"/>
    </xf>
    <xf numFmtId="168" fontId="20" fillId="0" borderId="0" xfId="0" applyNumberFormat="1" applyFont="1" applyAlignment="1">
      <alignment wrapText="1"/>
    </xf>
    <xf numFmtId="0" fontId="20" fillId="0" borderId="8" xfId="0" applyFont="1" applyBorder="1" applyAlignment="1">
      <alignment vertical="center" wrapText="1"/>
    </xf>
    <xf numFmtId="0" fontId="20" fillId="0" borderId="8" xfId="0" applyFont="1" applyBorder="1" applyAlignment="1">
      <alignment horizontal="left" vertical="center" wrapText="1"/>
    </xf>
    <xf numFmtId="0" fontId="20" fillId="0" borderId="8" xfId="0" applyFont="1" applyBorder="1" applyAlignment="1">
      <alignment wrapText="1"/>
    </xf>
    <xf numFmtId="168" fontId="20" fillId="0" borderId="8" xfId="0" applyNumberFormat="1" applyFont="1" applyBorder="1" applyAlignment="1">
      <alignment wrapText="1"/>
    </xf>
    <xf numFmtId="0" fontId="19" fillId="0" borderId="9" xfId="0" applyFont="1" applyBorder="1" applyAlignment="1">
      <alignment horizontal="left" vertical="center" wrapText="1"/>
    </xf>
    <xf numFmtId="0" fontId="20" fillId="0" borderId="9" xfId="0" applyFont="1" applyBorder="1" applyAlignment="1">
      <alignment horizontal="center" vertical="center" wrapText="1"/>
    </xf>
    <xf numFmtId="168" fontId="19" fillId="0" borderId="9" xfId="0" applyNumberFormat="1" applyFont="1" applyBorder="1" applyAlignment="1">
      <alignment wrapText="1"/>
    </xf>
    <xf numFmtId="0" fontId="19" fillId="0" borderId="0" xfId="0" applyFont="1" applyBorder="1" applyAlignment="1">
      <alignment horizontal="left" vertical="center" wrapText="1"/>
    </xf>
    <xf numFmtId="0" fontId="20" fillId="0" borderId="0" xfId="0" applyFont="1" applyBorder="1" applyAlignment="1">
      <alignment horizontal="center" vertical="center" wrapText="1"/>
    </xf>
    <xf numFmtId="168" fontId="19" fillId="0" borderId="0" xfId="0" applyNumberFormat="1" applyFont="1" applyBorder="1" applyAlignment="1">
      <alignment wrapText="1"/>
    </xf>
    <xf numFmtId="168" fontId="20" fillId="0" borderId="10" xfId="0" applyNumberFormat="1" applyFont="1" applyBorder="1" applyAlignment="1">
      <alignment wrapText="1"/>
    </xf>
    <xf numFmtId="0" fontId="19" fillId="0" borderId="9" xfId="0" applyFont="1" applyBorder="1" applyAlignment="1">
      <alignment wrapText="1"/>
    </xf>
    <xf numFmtId="0" fontId="19" fillId="0" borderId="0" xfId="0" applyFont="1" applyBorder="1" applyAlignment="1">
      <alignment wrapText="1"/>
    </xf>
    <xf numFmtId="0" fontId="20" fillId="0" borderId="0" xfId="0" applyFont="1" applyAlignment="1">
      <alignment vertical="center" wrapText="1"/>
    </xf>
    <xf numFmtId="0" fontId="20" fillId="0" borderId="0" xfId="0" applyFont="1" applyAlignment="1">
      <alignment wrapText="1"/>
    </xf>
    <xf numFmtId="0" fontId="19" fillId="0" borderId="0" xfId="0" applyFont="1" applyAlignment="1">
      <alignment horizontal="center" vertical="center" wrapText="1"/>
    </xf>
    <xf numFmtId="0" fontId="19" fillId="0" borderId="0" xfId="0" applyFont="1" applyBorder="1" applyAlignment="1">
      <alignment horizontal="center" vertical="center" wrapText="1"/>
    </xf>
    <xf numFmtId="0" fontId="19" fillId="0" borderId="9" xfId="0" applyFont="1" applyBorder="1" applyAlignment="1">
      <alignment horizontal="center" vertical="center" wrapText="1"/>
    </xf>
    <xf numFmtId="0" fontId="20" fillId="0" borderId="10" xfId="0" applyFont="1" applyBorder="1" applyAlignment="1">
      <alignment wrapText="1"/>
    </xf>
    <xf numFmtId="0" fontId="20" fillId="0" borderId="10" xfId="0" applyFont="1" applyBorder="1" applyAlignment="1">
      <alignment vertical="center" wrapText="1"/>
    </xf>
    <xf numFmtId="2" fontId="20" fillId="0" borderId="8" xfId="0" applyNumberFormat="1" applyFont="1" applyBorder="1" applyAlignment="1">
      <alignment wrapText="1"/>
    </xf>
    <xf numFmtId="0" fontId="13" fillId="0" borderId="20" xfId="0" applyFont="1" applyBorder="1"/>
    <xf numFmtId="10" fontId="13" fillId="0" borderId="19" xfId="0" applyNumberFormat="1" applyFont="1" applyBorder="1"/>
    <xf numFmtId="168" fontId="13" fillId="0" borderId="0" xfId="0" applyNumberFormat="1" applyFont="1" applyFill="1" applyBorder="1"/>
    <xf numFmtId="168" fontId="13" fillId="0" borderId="15" xfId="0" applyNumberFormat="1" applyFont="1" applyFill="1" applyBorder="1"/>
    <xf numFmtId="168" fontId="13" fillId="0" borderId="18" xfId="0" applyNumberFormat="1" applyFont="1" applyFill="1" applyBorder="1"/>
    <xf numFmtId="168" fontId="13" fillId="0" borderId="19" xfId="0" applyNumberFormat="1" applyFont="1" applyFill="1" applyBorder="1"/>
    <xf numFmtId="10" fontId="13" fillId="0" borderId="19" xfId="0" applyNumberFormat="1" applyFont="1" applyFill="1" applyBorder="1"/>
    <xf numFmtId="168" fontId="21" fillId="0" borderId="10" xfId="0" applyNumberFormat="1" applyFont="1" applyBorder="1"/>
    <xf numFmtId="168" fontId="21" fillId="0" borderId="27" xfId="0" applyNumberFormat="1" applyFont="1" applyBorder="1"/>
    <xf numFmtId="168" fontId="21" fillId="0" borderId="29" xfId="0" applyNumberFormat="1" applyFont="1" applyBorder="1"/>
    <xf numFmtId="168" fontId="21" fillId="0" borderId="28" xfId="0" applyNumberFormat="1" applyFont="1" applyBorder="1"/>
    <xf numFmtId="10" fontId="21" fillId="0" borderId="28" xfId="0" applyNumberFormat="1" applyFont="1" applyBorder="1"/>
    <xf numFmtId="0" fontId="21" fillId="0" borderId="12" xfId="0" applyFont="1" applyBorder="1" applyAlignment="1">
      <alignment horizontal="center"/>
    </xf>
    <xf numFmtId="0" fontId="21" fillId="0" borderId="14" xfId="0" applyFont="1" applyBorder="1" applyAlignment="1">
      <alignment horizontal="center"/>
    </xf>
    <xf numFmtId="0" fontId="13" fillId="0" borderId="0" xfId="0" applyFont="1"/>
    <xf numFmtId="168" fontId="13" fillId="0" borderId="16" xfId="0" applyNumberFormat="1" applyFont="1" applyFill="1" applyBorder="1"/>
    <xf numFmtId="168" fontId="21" fillId="0" borderId="31" xfId="0" applyNumberFormat="1" applyFont="1" applyBorder="1"/>
    <xf numFmtId="0" fontId="21" fillId="0" borderId="10"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29"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27" xfId="0" applyFont="1" applyBorder="1" applyAlignment="1">
      <alignment horizontal="center" vertical="center" wrapText="1"/>
    </xf>
    <xf numFmtId="10" fontId="12" fillId="0" borderId="22" xfId="0" applyNumberFormat="1" applyFont="1" applyBorder="1"/>
    <xf numFmtId="168" fontId="21" fillId="0" borderId="8" xfId="0" applyNumberFormat="1" applyFont="1" applyFill="1" applyBorder="1"/>
    <xf numFmtId="168" fontId="21" fillId="0" borderId="17" xfId="0" applyNumberFormat="1" applyFont="1" applyFill="1" applyBorder="1"/>
    <xf numFmtId="168" fontId="21" fillId="0" borderId="11" xfId="0" applyNumberFormat="1" applyFont="1" applyFill="1" applyBorder="1"/>
    <xf numFmtId="168" fontId="21" fillId="0" borderId="21" xfId="0" applyNumberFormat="1" applyFont="1" applyFill="1" applyBorder="1"/>
    <xf numFmtId="168" fontId="21" fillId="0" borderId="22" xfId="0" applyNumberFormat="1" applyFont="1" applyFill="1" applyBorder="1"/>
    <xf numFmtId="10" fontId="21" fillId="0" borderId="22" xfId="0" applyNumberFormat="1" applyFont="1" applyBorder="1"/>
    <xf numFmtId="0" fontId="13" fillId="0" borderId="15" xfId="0" applyFont="1" applyBorder="1" applyAlignment="1">
      <alignment wrapText="1"/>
    </xf>
    <xf numFmtId="0" fontId="21" fillId="0" borderId="11" xfId="0" applyFont="1" applyBorder="1" applyAlignment="1">
      <alignment wrapText="1"/>
    </xf>
    <xf numFmtId="0" fontId="13" fillId="0" borderId="15" xfId="0" applyFont="1" applyFill="1" applyBorder="1" applyAlignment="1">
      <alignment wrapText="1"/>
    </xf>
    <xf numFmtId="0" fontId="21" fillId="0" borderId="11" xfId="0" applyFont="1" applyFill="1" applyBorder="1" applyAlignment="1">
      <alignment wrapText="1"/>
    </xf>
    <xf numFmtId="0" fontId="21" fillId="0" borderId="27" xfId="0" applyFont="1" applyBorder="1" applyAlignment="1">
      <alignment wrapText="1"/>
    </xf>
    <xf numFmtId="0" fontId="13" fillId="0" borderId="13" xfId="0" applyFont="1" applyBorder="1" applyAlignment="1">
      <alignment wrapText="1"/>
    </xf>
    <xf numFmtId="10" fontId="13" fillId="0" borderId="24" xfId="0" applyNumberFormat="1" applyFont="1" applyBorder="1"/>
    <xf numFmtId="10" fontId="13" fillId="0" borderId="11" xfId="0" applyNumberFormat="1" applyFont="1" applyBorder="1"/>
    <xf numFmtId="10" fontId="13" fillId="0" borderId="11" xfId="0" applyNumberFormat="1" applyFont="1" applyFill="1" applyBorder="1"/>
    <xf numFmtId="0" fontId="13" fillId="0" borderId="13" xfId="0" applyFont="1" applyFill="1" applyBorder="1" applyAlignment="1">
      <alignment wrapText="1"/>
    </xf>
    <xf numFmtId="168" fontId="13" fillId="0" borderId="4" xfId="0" applyNumberFormat="1" applyFont="1" applyFill="1" applyBorder="1"/>
    <xf numFmtId="168" fontId="13" fillId="0" borderId="1" xfId="0" applyNumberFormat="1" applyFont="1" applyFill="1" applyBorder="1"/>
    <xf numFmtId="168" fontId="13" fillId="0" borderId="13" xfId="0" applyNumberFormat="1" applyFont="1" applyFill="1" applyBorder="1"/>
    <xf numFmtId="168" fontId="13" fillId="0" borderId="23" xfId="0" applyNumberFormat="1" applyFont="1" applyFill="1" applyBorder="1"/>
    <xf numFmtId="168" fontId="13" fillId="0" borderId="24" xfId="0" applyNumberFormat="1" applyFont="1" applyFill="1" applyBorder="1"/>
    <xf numFmtId="10" fontId="13" fillId="0" borderId="24" xfId="0" applyNumberFormat="1" applyFont="1" applyFill="1" applyBorder="1"/>
    <xf numFmtId="0" fontId="21" fillId="0" borderId="27" xfId="0" applyFont="1" applyBorder="1" applyAlignment="1">
      <alignment vertical="center"/>
    </xf>
    <xf numFmtId="0" fontId="4" fillId="0" borderId="1" xfId="0" applyNumberFormat="1" applyFont="1" applyBorder="1" applyAlignment="1">
      <alignment horizontal="center" vertical="center" wrapText="1"/>
    </xf>
    <xf numFmtId="0" fontId="4" fillId="0" borderId="1" xfId="0" applyNumberFormat="1" applyFont="1" applyBorder="1" applyAlignment="1">
      <alignment horizontal="left" vertical="center" wrapText="1"/>
    </xf>
    <xf numFmtId="0" fontId="14"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1" fillId="0" borderId="1" xfId="0" applyNumberFormat="1" applyFont="1" applyBorder="1" applyAlignment="1">
      <alignment vertical="center" wrapText="1"/>
    </xf>
    <xf numFmtId="0" fontId="0" fillId="0" borderId="1" xfId="0" applyBorder="1"/>
    <xf numFmtId="2" fontId="0" fillId="0" borderId="1" xfId="0" applyNumberFormat="1" applyFont="1" applyBorder="1" applyAlignment="1">
      <alignment wrapText="1"/>
    </xf>
    <xf numFmtId="0" fontId="0" fillId="0" borderId="1" xfId="0" applyNumberFormat="1" applyFont="1" applyBorder="1" applyAlignment="1">
      <alignment wrapText="1"/>
    </xf>
    <xf numFmtId="2" fontId="7" fillId="0" borderId="1" xfId="0" applyNumberFormat="1" applyFont="1" applyBorder="1" applyAlignment="1">
      <alignment wrapText="1"/>
    </xf>
    <xf numFmtId="168" fontId="39" fillId="0" borderId="1" xfId="0" applyNumberFormat="1" applyFont="1" applyBorder="1" applyAlignment="1">
      <alignment horizontal="right" wrapText="1" indent="1"/>
    </xf>
    <xf numFmtId="2" fontId="39" fillId="0" borderId="1" xfId="0" applyNumberFormat="1" applyFont="1" applyBorder="1" applyAlignment="1">
      <alignment horizontal="right" wrapText="1" indent="2"/>
    </xf>
    <xf numFmtId="0" fontId="11" fillId="0" borderId="1" xfId="0" applyNumberFormat="1" applyFont="1" applyBorder="1" applyAlignment="1">
      <alignment horizontal="right" wrapText="1" indent="1"/>
    </xf>
    <xf numFmtId="0" fontId="13" fillId="0" borderId="0" xfId="0" applyFont="1" applyAlignment="1">
      <alignment vertical="center"/>
    </xf>
    <xf numFmtId="0" fontId="12" fillId="0" borderId="1" xfId="0" applyNumberFormat="1" applyFont="1" applyBorder="1" applyAlignment="1">
      <alignment horizontal="left" vertical="center" wrapText="1"/>
    </xf>
    <xf numFmtId="0" fontId="33" fillId="0" borderId="0" xfId="0" applyFont="1" applyAlignment="1">
      <alignment horizontal="center" vertical="center" wrapText="1"/>
    </xf>
    <xf numFmtId="0" fontId="36" fillId="0" borderId="0" xfId="0" applyFont="1" applyAlignment="1">
      <alignment wrapText="1"/>
    </xf>
    <xf numFmtId="0" fontId="36" fillId="0" borderId="0" xfId="0" applyFont="1"/>
    <xf numFmtId="0" fontId="28" fillId="2" borderId="0" xfId="0" applyFont="1" applyFill="1" applyAlignment="1">
      <alignment horizontal="justify" vertical="top" wrapText="1"/>
    </xf>
    <xf numFmtId="0" fontId="27" fillId="2" borderId="0" xfId="0" applyFont="1" applyFill="1" applyAlignment="1">
      <alignment horizontal="center" vertical="center"/>
    </xf>
    <xf numFmtId="0" fontId="8" fillId="3" borderId="0" xfId="13" applyFill="1" applyAlignment="1">
      <alignment horizontal="left" vertical="center"/>
    </xf>
    <xf numFmtId="0" fontId="38" fillId="3" borderId="0" xfId="0" applyFont="1" applyFill="1" applyAlignment="1">
      <alignment horizontal="left"/>
    </xf>
    <xf numFmtId="0" fontId="0" fillId="0" borderId="0" xfId="0" applyAlignment="1">
      <alignment wrapText="1"/>
    </xf>
    <xf numFmtId="0" fontId="0" fillId="0" borderId="0" xfId="0"/>
    <xf numFmtId="0" fontId="4" fillId="0" borderId="1" xfId="0" applyNumberFormat="1" applyFont="1" applyBorder="1" applyAlignment="1">
      <alignment horizontal="center" vertical="center" wrapText="1"/>
    </xf>
    <xf numFmtId="0" fontId="4" fillId="0" borderId="0" xfId="0" applyFont="1" applyAlignment="1">
      <alignment horizontal="center" vertical="center" wrapText="1"/>
    </xf>
    <xf numFmtId="0" fontId="7" fillId="0" borderId="1" xfId="0" applyNumberFormat="1" applyFont="1" applyBorder="1" applyAlignment="1">
      <alignment horizontal="center" vertical="center" wrapText="1"/>
    </xf>
    <xf numFmtId="0" fontId="4" fillId="0" borderId="1" xfId="0" applyNumberFormat="1" applyFont="1" applyBorder="1" applyAlignment="1">
      <alignment horizontal="left" vertical="center" wrapText="1"/>
    </xf>
    <xf numFmtId="0" fontId="0" fillId="0" borderId="0" xfId="0" applyAlignment="1">
      <alignment vertical="center"/>
    </xf>
    <xf numFmtId="0" fontId="9" fillId="0" borderId="0" xfId="0" applyFont="1" applyAlignment="1">
      <alignment horizontal="center" wrapText="1"/>
    </xf>
    <xf numFmtId="0" fontId="4" fillId="0" borderId="2" xfId="0" applyNumberFormat="1" applyFont="1" applyBorder="1" applyAlignment="1">
      <alignment horizontal="left" vertical="center" wrapText="1"/>
    </xf>
    <xf numFmtId="0" fontId="4" fillId="0" borderId="3" xfId="0" applyNumberFormat="1" applyFont="1" applyBorder="1" applyAlignment="1">
      <alignment horizontal="left" vertical="center" wrapText="1"/>
    </xf>
    <xf numFmtId="0" fontId="12" fillId="0" borderId="0" xfId="0" applyFont="1" applyAlignment="1">
      <alignment horizontal="center" vertical="center" wrapText="1"/>
    </xf>
    <xf numFmtId="0" fontId="13" fillId="0" borderId="0" xfId="0" applyFont="1" applyAlignment="1">
      <alignment vertical="center"/>
    </xf>
    <xf numFmtId="0" fontId="12" fillId="0" borderId="5" xfId="0" applyNumberFormat="1" applyFont="1" applyBorder="1" applyAlignment="1">
      <alignment horizontal="center" vertical="center" wrapText="1"/>
    </xf>
    <xf numFmtId="0" fontId="12" fillId="0" borderId="4" xfId="0" applyNumberFormat="1" applyFont="1" applyBorder="1" applyAlignment="1">
      <alignment horizontal="center" vertical="center" wrapText="1"/>
    </xf>
    <xf numFmtId="0" fontId="12" fillId="0" borderId="6" xfId="0" applyNumberFormat="1" applyFont="1" applyBorder="1" applyAlignment="1">
      <alignment horizontal="center" vertical="center" wrapText="1"/>
    </xf>
    <xf numFmtId="0" fontId="14" fillId="0" borderId="1" xfId="0" applyNumberFormat="1" applyFont="1" applyBorder="1" applyAlignment="1">
      <alignment horizontal="center" vertical="center" wrapText="1"/>
    </xf>
    <xf numFmtId="0" fontId="12" fillId="0" borderId="1" xfId="0" applyNumberFormat="1" applyFont="1" applyBorder="1" applyAlignment="1">
      <alignment horizontal="center" vertical="center" wrapText="1"/>
    </xf>
    <xf numFmtId="0" fontId="12" fillId="0" borderId="2" xfId="0" applyNumberFormat="1" applyFont="1" applyBorder="1" applyAlignment="1">
      <alignment horizontal="left" vertical="center" wrapText="1"/>
    </xf>
    <xf numFmtId="0" fontId="12" fillId="0" borderId="3" xfId="0" applyNumberFormat="1" applyFont="1" applyBorder="1" applyAlignment="1">
      <alignment horizontal="left" vertical="center" wrapText="1"/>
    </xf>
    <xf numFmtId="0" fontId="7" fillId="0" borderId="0" xfId="0" applyFont="1" applyAlignment="1">
      <alignment horizontal="center" vertical="center" wrapText="1"/>
    </xf>
    <xf numFmtId="0" fontId="16" fillId="0" borderId="0" xfId="0" applyFont="1" applyAlignment="1">
      <alignment vertical="center"/>
    </xf>
    <xf numFmtId="0" fontId="12" fillId="0" borderId="2" xfId="0" applyNumberFormat="1" applyFont="1" applyBorder="1" applyAlignment="1">
      <alignment horizontal="right" vertical="center" wrapText="1"/>
    </xf>
    <xf numFmtId="0" fontId="12" fillId="0" borderId="3" xfId="0" applyNumberFormat="1" applyFont="1" applyBorder="1" applyAlignment="1">
      <alignment horizontal="right" vertical="center" wrapText="1"/>
    </xf>
    <xf numFmtId="0" fontId="20" fillId="0" borderId="9" xfId="0" applyFont="1" applyBorder="1" applyAlignment="1">
      <alignment horizontal="left" vertical="center" wrapText="1"/>
    </xf>
    <xf numFmtId="0" fontId="20" fillId="0" borderId="0" xfId="0" applyFont="1" applyBorder="1" applyAlignment="1">
      <alignment horizontal="left" vertical="center" wrapText="1"/>
    </xf>
    <xf numFmtId="0" fontId="20" fillId="0" borderId="10" xfId="0" applyFont="1" applyBorder="1" applyAlignment="1">
      <alignment horizontal="left" vertical="center" wrapText="1"/>
    </xf>
    <xf numFmtId="0" fontId="20" fillId="0" borderId="0" xfId="0" applyFont="1" applyBorder="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left" vertical="center" wrapText="1"/>
    </xf>
    <xf numFmtId="0" fontId="20" fillId="0" borderId="8" xfId="0" applyNumberFormat="1" applyFont="1" applyBorder="1" applyAlignment="1">
      <alignment horizontal="center" vertical="center" wrapText="1"/>
    </xf>
    <xf numFmtId="0" fontId="20" fillId="0" borderId="9" xfId="0" applyFont="1" applyBorder="1" applyAlignment="1">
      <alignment horizontal="center" vertical="center" wrapText="1"/>
    </xf>
    <xf numFmtId="0" fontId="19" fillId="0" borderId="0" xfId="0" applyFont="1" applyAlignment="1">
      <alignment horizontal="center" vertical="center" wrapText="1"/>
    </xf>
    <xf numFmtId="0" fontId="19" fillId="0" borderId="9" xfId="0" applyFont="1" applyBorder="1" applyAlignment="1">
      <alignment horizontal="center" vertical="center" wrapText="1"/>
    </xf>
    <xf numFmtId="0" fontId="19" fillId="0" borderId="0" xfId="0" applyFont="1" applyBorder="1" applyAlignment="1">
      <alignment horizontal="center" vertical="center" wrapText="1"/>
    </xf>
    <xf numFmtId="0" fontId="12" fillId="0" borderId="2" xfId="0" applyNumberFormat="1" applyFont="1" applyBorder="1" applyAlignment="1">
      <alignment horizontal="left" wrapText="1"/>
    </xf>
    <xf numFmtId="0" fontId="12" fillId="0" borderId="3" xfId="0" applyNumberFormat="1" applyFont="1" applyBorder="1" applyAlignment="1">
      <alignment horizontal="left" wrapText="1"/>
    </xf>
    <xf numFmtId="0" fontId="12" fillId="0" borderId="7" xfId="0" applyFont="1" applyBorder="1" applyAlignment="1">
      <alignment horizontal="center" vertical="center" wrapText="1"/>
    </xf>
    <xf numFmtId="0" fontId="14" fillId="0" borderId="2" xfId="0" applyNumberFormat="1" applyFont="1" applyBorder="1" applyAlignment="1">
      <alignment horizontal="right" wrapText="1"/>
    </xf>
    <xf numFmtId="0" fontId="14" fillId="0" borderId="3" xfId="0" applyNumberFormat="1" applyFont="1" applyBorder="1" applyAlignment="1">
      <alignment horizontal="right" wrapText="1"/>
    </xf>
    <xf numFmtId="0" fontId="21" fillId="0" borderId="14" xfId="0" applyFont="1" applyBorder="1" applyAlignment="1">
      <alignment horizontal="center"/>
    </xf>
    <xf numFmtId="0" fontId="21" fillId="0" borderId="25" xfId="0" applyFont="1" applyBorder="1" applyAlignment="1">
      <alignment horizontal="center"/>
    </xf>
    <xf numFmtId="0" fontId="21" fillId="0" borderId="26" xfId="0" applyFont="1" applyBorder="1" applyAlignment="1">
      <alignment horizontal="center"/>
    </xf>
    <xf numFmtId="0" fontId="21" fillId="0" borderId="20" xfId="0" applyFont="1" applyBorder="1" applyAlignment="1">
      <alignment horizontal="center" vertical="center" wrapText="1"/>
    </xf>
    <xf numFmtId="0" fontId="21" fillId="0" borderId="27" xfId="0" applyFont="1" applyBorder="1" applyAlignment="1">
      <alignment horizontal="center" vertical="center" wrapText="1"/>
    </xf>
    <xf numFmtId="0" fontId="12" fillId="0" borderId="10" xfId="0" applyFont="1" applyBorder="1" applyAlignment="1">
      <alignment horizontal="center" vertical="center" wrapText="1"/>
    </xf>
    <xf numFmtId="0" fontId="21" fillId="0" borderId="10" xfId="0" applyFont="1" applyBorder="1" applyAlignment="1">
      <alignment horizontal="center" vertical="center"/>
    </xf>
    <xf numFmtId="0" fontId="21" fillId="0" borderId="9" xfId="0" applyFont="1" applyBorder="1" applyAlignment="1">
      <alignment horizontal="center"/>
    </xf>
    <xf numFmtId="0" fontId="4" fillId="0" borderId="0" xfId="0" applyFont="1" applyAlignment="1">
      <alignment horizontal="center" wrapText="1"/>
    </xf>
    <xf numFmtId="0" fontId="4" fillId="0" borderId="7" xfId="0" applyFont="1" applyFill="1" applyBorder="1" applyAlignment="1">
      <alignment horizontal="center" vertical="center" wrapText="1"/>
    </xf>
    <xf numFmtId="0" fontId="4" fillId="0" borderId="5" xfId="0" applyNumberFormat="1" applyFont="1" applyFill="1" applyBorder="1" applyAlignment="1">
      <alignment horizontal="center" wrapText="1"/>
    </xf>
    <xf numFmtId="0" fontId="4" fillId="0" borderId="4" xfId="0" applyNumberFormat="1" applyFont="1" applyFill="1" applyBorder="1" applyAlignment="1">
      <alignment horizontal="center" wrapText="1"/>
    </xf>
    <xf numFmtId="0" fontId="4" fillId="0" borderId="6" xfId="0" applyNumberFormat="1" applyFont="1" applyFill="1" applyBorder="1" applyAlignment="1">
      <alignment horizont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NumberFormat="1" applyFont="1" applyBorder="1" applyAlignment="1">
      <alignment horizontal="center" wrapText="1"/>
    </xf>
    <xf numFmtId="0" fontId="12" fillId="0" borderId="0" xfId="0" applyFont="1" applyAlignment="1">
      <alignment horizontal="center" wrapText="1"/>
    </xf>
    <xf numFmtId="0" fontId="13" fillId="0" borderId="0" xfId="0" applyFont="1"/>
    <xf numFmtId="0" fontId="12" fillId="0" borderId="1" xfId="0" applyNumberFormat="1" applyFont="1" applyBorder="1" applyAlignment="1">
      <alignment horizontal="center" wrapText="1"/>
    </xf>
    <xf numFmtId="0" fontId="12" fillId="0" borderId="1" xfId="0" applyNumberFormat="1" applyFont="1" applyBorder="1" applyAlignment="1">
      <alignment horizontal="left" vertical="center" wrapText="1"/>
    </xf>
    <xf numFmtId="0" fontId="4" fillId="0" borderId="1" xfId="0" applyNumberFormat="1" applyFont="1" applyBorder="1" applyAlignment="1">
      <alignment wrapText="1"/>
    </xf>
    <xf numFmtId="0" fontId="4" fillId="0" borderId="2"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16" xfId="0" applyNumberFormat="1" applyFont="1" applyBorder="1" applyAlignment="1">
      <alignment horizontal="left" vertical="center" wrapText="1"/>
    </xf>
    <xf numFmtId="0" fontId="4" fillId="0" borderId="16" xfId="0" applyNumberFormat="1" applyFont="1" applyBorder="1" applyAlignment="1">
      <alignment horizontal="center" vertical="center" wrapText="1"/>
    </xf>
    <xf numFmtId="168" fontId="13" fillId="0" borderId="1" xfId="0" applyNumberFormat="1" applyFont="1" applyBorder="1" applyAlignment="1">
      <alignment horizontal="right" vertical="center" wrapText="1"/>
    </xf>
    <xf numFmtId="0" fontId="13" fillId="0" borderId="1" xfId="0" applyNumberFormat="1" applyFont="1" applyBorder="1" applyAlignment="1">
      <alignment horizontal="right" vertical="center" wrapText="1"/>
    </xf>
    <xf numFmtId="168" fontId="22" fillId="0" borderId="1" xfId="0" applyNumberFormat="1" applyFont="1" applyBorder="1" applyAlignment="1">
      <alignment horizontal="right" vertical="center" wrapText="1"/>
    </xf>
    <xf numFmtId="2" fontId="13" fillId="0" borderId="1" xfId="0" applyNumberFormat="1" applyFont="1" applyBorder="1" applyAlignment="1">
      <alignment horizontal="right" vertical="center" wrapText="1"/>
    </xf>
    <xf numFmtId="168" fontId="21" fillId="0" borderId="1" xfId="0" applyNumberFormat="1" applyFont="1" applyBorder="1" applyAlignment="1">
      <alignment horizontal="right" vertical="center" wrapText="1"/>
    </xf>
    <xf numFmtId="168" fontId="15" fillId="0" borderId="1" xfId="0" applyNumberFormat="1" applyFont="1" applyBorder="1" applyAlignment="1">
      <alignment horizontal="right" vertical="center" wrapText="1"/>
    </xf>
    <xf numFmtId="2" fontId="21" fillId="0" borderId="1" xfId="0" applyNumberFormat="1" applyFont="1" applyBorder="1" applyAlignment="1">
      <alignment horizontal="right" vertical="center" wrapText="1"/>
    </xf>
    <xf numFmtId="0" fontId="21" fillId="0" borderId="1" xfId="0" applyNumberFormat="1" applyFont="1" applyBorder="1" applyAlignment="1">
      <alignment horizontal="right" vertical="center" wrapText="1"/>
    </xf>
    <xf numFmtId="168" fontId="14" fillId="0" borderId="1" xfId="0" applyNumberFormat="1" applyFont="1" applyBorder="1" applyAlignment="1">
      <alignment horizontal="right" vertical="center" wrapText="1"/>
    </xf>
    <xf numFmtId="2" fontId="6" fillId="0" borderId="1" xfId="0" applyNumberFormat="1" applyFont="1" applyBorder="1" applyAlignment="1">
      <alignment horizontal="right" indent="1"/>
    </xf>
  </cellXfs>
  <cellStyles count="46">
    <cellStyle name="Comma" xfId="4" xr:uid="{00000000-0005-0000-0000-000000000000}"/>
    <cellStyle name="Comma [0]" xfId="5" xr:uid="{00000000-0005-0000-0000-000001000000}"/>
    <cellStyle name="Comma [0] 2" xfId="9" xr:uid="{00000000-0005-0000-0000-000002000000}"/>
    <cellStyle name="Comma [0] 3" xfId="22" xr:uid="{00000000-0005-0000-0000-000003000000}"/>
    <cellStyle name="Comma [0] 3 2" xfId="31" xr:uid="{00000000-0005-0000-0000-000004000000}"/>
    <cellStyle name="Comma 10" xfId="40" xr:uid="{00000000-0005-0000-0000-000005000000}"/>
    <cellStyle name="Comma 11" xfId="42" xr:uid="{00000000-0005-0000-0000-000006000000}"/>
    <cellStyle name="Comma 12" xfId="44" xr:uid="{00000000-0005-0000-0000-000007000000}"/>
    <cellStyle name="Comma 13" xfId="45" xr:uid="{00000000-0005-0000-0000-000008000000}"/>
    <cellStyle name="Comma 2" xfId="8" xr:uid="{00000000-0005-0000-0000-000009000000}"/>
    <cellStyle name="Comma 3" xfId="11" xr:uid="{00000000-0005-0000-0000-00000A000000}"/>
    <cellStyle name="Comma 4" xfId="21" xr:uid="{00000000-0005-0000-0000-00000B000000}"/>
    <cellStyle name="Comma 4 2" xfId="30" xr:uid="{00000000-0005-0000-0000-00000C000000}"/>
    <cellStyle name="Comma 5" xfId="24" xr:uid="{00000000-0005-0000-0000-00000D000000}"/>
    <cellStyle name="Comma 5 2" xfId="33" xr:uid="{00000000-0005-0000-0000-00000E000000}"/>
    <cellStyle name="Comma 6" xfId="17" xr:uid="{00000000-0005-0000-0000-00000F000000}"/>
    <cellStyle name="Comma 7" xfId="26" xr:uid="{00000000-0005-0000-0000-000010000000}"/>
    <cellStyle name="Comma 8" xfId="36" xr:uid="{00000000-0005-0000-0000-000011000000}"/>
    <cellStyle name="Comma 9" xfId="37" xr:uid="{00000000-0005-0000-0000-000012000000}"/>
    <cellStyle name="Currency" xfId="2" xr:uid="{00000000-0005-0000-0000-000013000000}"/>
    <cellStyle name="Currency [0]" xfId="3" xr:uid="{00000000-0005-0000-0000-000014000000}"/>
    <cellStyle name="Currency [0] 2" xfId="7" xr:uid="{00000000-0005-0000-0000-000015000000}"/>
    <cellStyle name="Currency [0] 3" xfId="20" xr:uid="{00000000-0005-0000-0000-000016000000}"/>
    <cellStyle name="Currency [0] 3 2" xfId="29" xr:uid="{00000000-0005-0000-0000-000017000000}"/>
    <cellStyle name="Currency 10" xfId="38" xr:uid="{00000000-0005-0000-0000-000018000000}"/>
    <cellStyle name="Currency 11" xfId="39" xr:uid="{00000000-0005-0000-0000-000019000000}"/>
    <cellStyle name="Currency 12" xfId="41" xr:uid="{00000000-0005-0000-0000-00001A000000}"/>
    <cellStyle name="Currency 13" xfId="43" xr:uid="{00000000-0005-0000-0000-00001B000000}"/>
    <cellStyle name="Currency 2" xfId="6" xr:uid="{00000000-0005-0000-0000-00001C000000}"/>
    <cellStyle name="Currency 3" xfId="10" xr:uid="{00000000-0005-0000-0000-00001D000000}"/>
    <cellStyle name="Currency 4" xfId="19" xr:uid="{00000000-0005-0000-0000-00001E000000}"/>
    <cellStyle name="Currency 4 2" xfId="28" xr:uid="{00000000-0005-0000-0000-00001F000000}"/>
    <cellStyle name="Currency 5" xfId="23" xr:uid="{00000000-0005-0000-0000-000020000000}"/>
    <cellStyle name="Currency 5 2" xfId="32" xr:uid="{00000000-0005-0000-0000-000021000000}"/>
    <cellStyle name="Currency 6" xfId="16" xr:uid="{00000000-0005-0000-0000-000022000000}"/>
    <cellStyle name="Currency 7" xfId="25" xr:uid="{00000000-0005-0000-0000-000023000000}"/>
    <cellStyle name="Currency 8" xfId="34" xr:uid="{00000000-0005-0000-0000-000024000000}"/>
    <cellStyle name="Currency 9" xfId="35" xr:uid="{00000000-0005-0000-0000-000025000000}"/>
    <cellStyle name="Köprü" xfId="13" builtinId="8"/>
    <cellStyle name="Köprü 2" xfId="12" xr:uid="{00000000-0005-0000-0000-000027000000}"/>
    <cellStyle name="Normal" xfId="0" builtinId="0"/>
    <cellStyle name="Normal 2" xfId="14" xr:uid="{00000000-0005-0000-0000-000029000000}"/>
    <cellStyle name="Normal 3" xfId="15" xr:uid="{00000000-0005-0000-0000-00002A000000}"/>
    <cellStyle name="Normal 3 2" xfId="18" xr:uid="{00000000-0005-0000-0000-00002B000000}"/>
    <cellStyle name="Normal 3 3" xfId="27" xr:uid="{00000000-0005-0000-0000-00002C000000}"/>
    <cellStyle name="Percent" xfId="1" xr:uid="{00000000-0005-0000-0000-00002D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185358</xdr:colOff>
      <xdr:row>55</xdr:row>
      <xdr:rowOff>134078</xdr:rowOff>
    </xdr:to>
    <xdr:pic>
      <xdr:nvPicPr>
        <xdr:cNvPr id="4" name="Resim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308572" cy="91147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13607</xdr:colOff>
      <xdr:row>0</xdr:row>
      <xdr:rowOff>0</xdr:rowOff>
    </xdr:from>
    <xdr:to>
      <xdr:col>10</xdr:col>
      <xdr:colOff>197593</xdr:colOff>
      <xdr:row>56</xdr:row>
      <xdr:rowOff>2812</xdr:rowOff>
    </xdr:to>
    <xdr:pic>
      <xdr:nvPicPr>
        <xdr:cNvPr id="8" name="Resim 7" descr="D:\İşyeri (22.01.2024)\Yıllık Sınır Bülteni Çalışması (2024 )\2024 Yılı Bülten Kapağı (İngilizce).jpg">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607" y="0"/>
          <a:ext cx="6307200" cy="91468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152401</xdr:colOff>
      <xdr:row>0</xdr:row>
      <xdr:rowOff>85724</xdr:rowOff>
    </xdr:from>
    <xdr:to>
      <xdr:col>10</xdr:col>
      <xdr:colOff>620486</xdr:colOff>
      <xdr:row>5</xdr:row>
      <xdr:rowOff>95250</xdr:rowOff>
    </xdr:to>
    <xdr:sp macro="" textlink="">
      <xdr:nvSpPr>
        <xdr:cNvPr id="2" name="Rectangle 20">
          <a:extLst>
            <a:ext uri="{FF2B5EF4-FFF2-40B4-BE49-F238E27FC236}">
              <a16:creationId xmlns:a16="http://schemas.microsoft.com/office/drawing/2014/main" id="{00000000-0008-0000-0200-000002000000}"/>
            </a:ext>
          </a:extLst>
        </xdr:cNvPr>
        <xdr:cNvSpPr>
          <a:spLocks noChangeArrowheads="1"/>
        </xdr:cNvSpPr>
      </xdr:nvSpPr>
      <xdr:spPr bwMode="auto">
        <a:xfrm>
          <a:off x="152401" y="85724"/>
          <a:ext cx="6564085" cy="819151"/>
        </a:xfrm>
        <a:prstGeom prst="rect">
          <a:avLst/>
        </a:prstGeom>
        <a:solidFill>
          <a:srgbClr val="FFFFFF"/>
        </a:solidFill>
        <a:ln w="57150" cmpd="thinThick">
          <a:solidFill>
            <a:srgbClr val="000000"/>
          </a:solidFill>
          <a:miter lim="800000"/>
          <a:headEnd/>
          <a:tailEnd/>
        </a:ln>
      </xdr:spPr>
      <xdr:txBody>
        <a:bodyPr vertOverflow="clip" wrap="square" lIns="91440" tIns="45720" rIns="91440" bIns="45720" anchor="t" upright="1"/>
        <a:lstStyle/>
        <a:p>
          <a:pPr algn="just" rtl="0">
            <a:defRPr sz="1000"/>
          </a:pPr>
          <a:r>
            <a:rPr lang="tr-TR" sz="1600" b="1" i="0" u="none" strike="noStrike" baseline="0">
              <a:solidFill>
                <a:srgbClr val="000000"/>
              </a:solidFill>
              <a:latin typeface="Times New Roman"/>
              <a:cs typeface="Times New Roman"/>
            </a:rPr>
            <a:t>Ministry of Culture and Tourism, Republic of Türkiye reserves all the rights of this publication. Unauthorized duplication or distribution of this publication is prohibited under Law No: 5846.</a:t>
          </a:r>
        </a:p>
      </xdr:txBody>
    </xdr:sp>
    <xdr:clientData/>
  </xdr:twoCellAnchor>
  <xdr:twoCellAnchor>
    <xdr:from>
      <xdr:col>0</xdr:col>
      <xdr:colOff>157844</xdr:colOff>
      <xdr:row>6</xdr:row>
      <xdr:rowOff>44451</xdr:rowOff>
    </xdr:from>
    <xdr:to>
      <xdr:col>5</xdr:col>
      <xdr:colOff>298451</xdr:colOff>
      <xdr:row>8</xdr:row>
      <xdr:rowOff>127001</xdr:rowOff>
    </xdr:to>
    <xdr:sp macro="" textlink="">
      <xdr:nvSpPr>
        <xdr:cNvPr id="3" name="Rectangle 18">
          <a:extLst>
            <a:ext uri="{FF2B5EF4-FFF2-40B4-BE49-F238E27FC236}">
              <a16:creationId xmlns:a16="http://schemas.microsoft.com/office/drawing/2014/main" id="{00000000-0008-0000-0200-000003000000}"/>
            </a:ext>
          </a:extLst>
        </xdr:cNvPr>
        <xdr:cNvSpPr>
          <a:spLocks noChangeArrowheads="1"/>
        </xdr:cNvSpPr>
      </xdr:nvSpPr>
      <xdr:spPr bwMode="auto">
        <a:xfrm>
          <a:off x="157844" y="1016001"/>
          <a:ext cx="3188607" cy="406400"/>
        </a:xfrm>
        <a:prstGeom prst="rect">
          <a:avLst/>
        </a:prstGeom>
        <a:solidFill>
          <a:srgbClr val="FFFFFF"/>
        </a:solidFill>
        <a:ln w="57150" cmpd="thinThick">
          <a:solidFill>
            <a:srgbClr val="000000"/>
          </a:solidFill>
          <a:miter lim="800000"/>
          <a:headEnd/>
          <a:tailEnd/>
        </a:ln>
      </xdr:spPr>
      <xdr:txBody>
        <a:bodyPr vertOverflow="clip" wrap="square" lIns="91440" tIns="45720" rIns="91440" bIns="45720" anchor="t" upright="1"/>
        <a:lstStyle/>
        <a:p>
          <a:pPr algn="l" rtl="0">
            <a:defRPr sz="1000"/>
          </a:pPr>
          <a:r>
            <a:rPr lang="tr-TR" sz="1600" b="1" i="0" u="none" strike="noStrike" baseline="0">
              <a:solidFill>
                <a:srgbClr val="000000"/>
              </a:solidFill>
              <a:latin typeface="Times New Roman"/>
              <a:cs typeface="Times New Roman"/>
            </a:rPr>
            <a:t>PUBLICATION NO:   2025/4</a:t>
          </a:r>
          <a:endParaRPr lang="tr-TR" sz="1600" b="0" i="0" u="none" strike="noStrike" baseline="0">
            <a:solidFill>
              <a:srgbClr val="000000"/>
            </a:solidFill>
            <a:latin typeface="Times New Roman"/>
            <a:cs typeface="Times New Roman"/>
          </a:endParaRPr>
        </a:p>
        <a:p>
          <a:pPr algn="l" rtl="0">
            <a:defRPr sz="1000"/>
          </a:pPr>
          <a:r>
            <a:rPr lang="tr-TR" sz="600" b="0" i="0" u="none" strike="noStrike" baseline="0">
              <a:solidFill>
                <a:srgbClr val="000000"/>
              </a:solidFill>
              <a:latin typeface="Times New Roman"/>
              <a:cs typeface="Times New Roman"/>
            </a:rPr>
            <a:t> </a:t>
          </a:r>
        </a:p>
      </xdr:txBody>
    </xdr:sp>
    <xdr:clientData/>
  </xdr:twoCellAnchor>
  <xdr:twoCellAnchor>
    <xdr:from>
      <xdr:col>5</xdr:col>
      <xdr:colOff>479426</xdr:colOff>
      <xdr:row>6</xdr:row>
      <xdr:rowOff>42334</xdr:rowOff>
    </xdr:from>
    <xdr:to>
      <xdr:col>10</xdr:col>
      <xdr:colOff>615950</xdr:colOff>
      <xdr:row>8</xdr:row>
      <xdr:rowOff>126999</xdr:rowOff>
    </xdr:to>
    <xdr:sp macro="" textlink="">
      <xdr:nvSpPr>
        <xdr:cNvPr id="4" name="Rectangle 17">
          <a:extLst>
            <a:ext uri="{FF2B5EF4-FFF2-40B4-BE49-F238E27FC236}">
              <a16:creationId xmlns:a16="http://schemas.microsoft.com/office/drawing/2014/main" id="{00000000-0008-0000-0200-000004000000}"/>
            </a:ext>
          </a:extLst>
        </xdr:cNvPr>
        <xdr:cNvSpPr>
          <a:spLocks noChangeArrowheads="1"/>
        </xdr:cNvSpPr>
      </xdr:nvSpPr>
      <xdr:spPr bwMode="auto">
        <a:xfrm>
          <a:off x="3527426" y="1013884"/>
          <a:ext cx="3184524" cy="408515"/>
        </a:xfrm>
        <a:prstGeom prst="rect">
          <a:avLst/>
        </a:prstGeom>
        <a:solidFill>
          <a:srgbClr val="FFFFFF"/>
        </a:solidFill>
        <a:ln w="57150" cmpd="thinThick">
          <a:solidFill>
            <a:srgbClr val="000000"/>
          </a:solidFill>
          <a:miter lim="800000"/>
          <a:headEnd/>
          <a:tailEnd/>
        </a:ln>
      </xdr:spPr>
      <xdr:txBody>
        <a:bodyPr vertOverflow="clip" wrap="square" lIns="91440" tIns="45720" rIns="91440" bIns="45720" anchor="t" upright="1"/>
        <a:lstStyle/>
        <a:p>
          <a:pPr algn="l" rtl="0">
            <a:defRPr sz="1000"/>
          </a:pPr>
          <a:r>
            <a:rPr lang="tr-TR" sz="1600" b="1" i="0" u="none" strike="noStrike" baseline="0">
              <a:solidFill>
                <a:srgbClr val="000000"/>
              </a:solidFill>
              <a:latin typeface="Arial"/>
              <a:cs typeface="Arial"/>
            </a:rPr>
            <a:t>       </a:t>
          </a:r>
          <a:r>
            <a:rPr lang="tr-TR" sz="1600" b="1" i="0" u="none" strike="noStrike" baseline="0">
              <a:solidFill>
                <a:srgbClr val="000000"/>
              </a:solidFill>
              <a:latin typeface="Times New Roman"/>
              <a:cs typeface="Times New Roman"/>
            </a:rPr>
            <a:t>  ISSN – 1300 - 6932</a:t>
          </a:r>
          <a:endParaRPr lang="tr-TR" sz="1600" b="0" i="0" u="none" strike="noStrike" baseline="0">
            <a:solidFill>
              <a:srgbClr val="000000"/>
            </a:solidFill>
            <a:latin typeface="Times New Roman"/>
            <a:cs typeface="Times New Roman"/>
          </a:endParaRPr>
        </a:p>
        <a:p>
          <a:pPr algn="l" rtl="0">
            <a:defRPr sz="1000"/>
          </a:pPr>
          <a:r>
            <a:rPr lang="tr-TR" sz="1600" b="0" i="0" u="none" strike="noStrike" baseline="0">
              <a:solidFill>
                <a:srgbClr val="000000"/>
              </a:solidFill>
              <a:latin typeface="Times New Roman"/>
              <a:cs typeface="Times New Roman"/>
            </a:rPr>
            <a:t>    </a:t>
          </a:r>
        </a:p>
      </xdr:txBody>
    </xdr:sp>
    <xdr:clientData/>
  </xdr:twoCellAnchor>
  <xdr:twoCellAnchor>
    <xdr:from>
      <xdr:col>0</xdr:col>
      <xdr:colOff>157843</xdr:colOff>
      <xdr:row>9</xdr:row>
      <xdr:rowOff>38554</xdr:rowOff>
    </xdr:from>
    <xdr:to>
      <xdr:col>10</xdr:col>
      <xdr:colOff>618218</xdr:colOff>
      <xdr:row>32</xdr:row>
      <xdr:rowOff>95705</xdr:rowOff>
    </xdr:to>
    <xdr:sp macro="" textlink="">
      <xdr:nvSpPr>
        <xdr:cNvPr id="5" name="Rectangle 16">
          <a:extLst>
            <a:ext uri="{FF2B5EF4-FFF2-40B4-BE49-F238E27FC236}">
              <a16:creationId xmlns:a16="http://schemas.microsoft.com/office/drawing/2014/main" id="{00000000-0008-0000-0200-000005000000}"/>
            </a:ext>
          </a:extLst>
        </xdr:cNvPr>
        <xdr:cNvSpPr>
          <a:spLocks noChangeArrowheads="1"/>
        </xdr:cNvSpPr>
      </xdr:nvSpPr>
      <xdr:spPr bwMode="auto">
        <a:xfrm>
          <a:off x="157843" y="1495879"/>
          <a:ext cx="6556375" cy="3781426"/>
        </a:xfrm>
        <a:prstGeom prst="rect">
          <a:avLst/>
        </a:prstGeom>
        <a:solidFill>
          <a:srgbClr val="FFFFFF"/>
        </a:solidFill>
        <a:ln w="57150" cmpd="thinThick">
          <a:solidFill>
            <a:srgbClr val="000000"/>
          </a:solidFill>
          <a:miter lim="800000"/>
          <a:headEnd/>
          <a:tailEnd/>
        </a:ln>
      </xdr:spPr>
      <xdr:txBody>
        <a:bodyPr vertOverflow="clip" wrap="square" lIns="91440" tIns="45720" rIns="91440" bIns="45720" anchor="t" upright="1"/>
        <a:lstStyle/>
        <a:p>
          <a:pPr algn="l" rtl="0">
            <a:defRPr sz="1000"/>
          </a:pPr>
          <a:r>
            <a:rPr lang="tr-TR" sz="1000" b="1" i="0" u="none" strike="noStrike" baseline="0">
              <a:solidFill>
                <a:srgbClr val="000000"/>
              </a:solidFill>
              <a:latin typeface="Times New Roman"/>
              <a:cs typeface="Times New Roman"/>
            </a:rPr>
            <a:t>    </a:t>
          </a:r>
        </a:p>
        <a:p>
          <a:pPr algn="l" rtl="0">
            <a:defRPr sz="1000"/>
          </a:pPr>
          <a:r>
            <a:rPr lang="tr-TR" sz="1000" b="1" i="0" u="none" strike="noStrike" baseline="0">
              <a:solidFill>
                <a:srgbClr val="000000"/>
              </a:solidFill>
              <a:latin typeface="Times New Roman"/>
              <a:cs typeface="Times New Roman"/>
            </a:rPr>
            <a:t>                                                 </a:t>
          </a:r>
          <a:r>
            <a:rPr lang="tr-TR" sz="1800" b="1" i="0" u="none" strike="noStrike" baseline="0">
              <a:solidFill>
                <a:srgbClr val="000000"/>
              </a:solidFill>
              <a:latin typeface="Times New Roman"/>
              <a:cs typeface="Times New Roman"/>
            </a:rPr>
            <a:t> FOR INFORMATION</a:t>
          </a:r>
        </a:p>
        <a:p>
          <a:pPr algn="l" rtl="0">
            <a:defRPr sz="1000"/>
          </a:pPr>
          <a:endParaRPr lang="tr-TR" sz="1000" b="1" i="0" u="none" strike="noStrike" baseline="0">
            <a:solidFill>
              <a:srgbClr val="000000"/>
            </a:solidFill>
            <a:latin typeface="Times New Roman"/>
            <a:cs typeface="Times New Roman"/>
          </a:endParaRPr>
        </a:p>
        <a:p>
          <a:pPr algn="l" rtl="0">
            <a:defRPr sz="1000"/>
          </a:pPr>
          <a:r>
            <a:rPr lang="tr-TR" sz="1800" b="1" i="0" u="sng" strike="noStrike" baseline="0">
              <a:solidFill>
                <a:srgbClr val="000000"/>
              </a:solidFill>
              <a:latin typeface="Times New Roman"/>
              <a:cs typeface="Times New Roman"/>
            </a:rPr>
            <a:t>ADDRESS :</a:t>
          </a:r>
          <a:r>
            <a:rPr lang="tr-TR" sz="1200" b="1" i="0" u="sng" strike="noStrike" baseline="0">
              <a:solidFill>
                <a:srgbClr val="000000"/>
              </a:solidFill>
              <a:latin typeface="Times New Roman"/>
              <a:cs typeface="Times New Roman"/>
            </a:rPr>
            <a:t> </a:t>
          </a:r>
          <a:r>
            <a:rPr lang="tr-TR" sz="1200" b="1" i="0" u="none" strike="noStrike" baseline="0">
              <a:solidFill>
                <a:srgbClr val="000000"/>
              </a:solidFill>
              <a:latin typeface="Times New Roman"/>
              <a:cs typeface="Times New Roman"/>
            </a:rPr>
            <a:t>                                           </a:t>
          </a:r>
          <a:endParaRPr lang="tr-TR" sz="1200" b="1" i="0" u="sng" strike="noStrike" baseline="0">
            <a:solidFill>
              <a:srgbClr val="000000"/>
            </a:solidFill>
            <a:latin typeface="Times New Roman"/>
            <a:cs typeface="Times New Roman"/>
          </a:endParaRPr>
        </a:p>
        <a:p>
          <a:pPr algn="l" rtl="0">
            <a:defRPr sz="1000"/>
          </a:pPr>
          <a:r>
            <a:rPr lang="tr-TR" sz="1400" b="1" i="0" u="none" strike="noStrike" baseline="0">
              <a:solidFill>
                <a:srgbClr val="000000"/>
              </a:solidFill>
              <a:latin typeface="Times New Roman"/>
              <a:cs typeface="Times New Roman"/>
            </a:rPr>
            <a:t>REPUBLIC  OF TÜRKİYE MINISTRY OF CULTURE AND TOURISM</a:t>
          </a:r>
        </a:p>
        <a:p>
          <a:pPr algn="l" rtl="0">
            <a:defRPr sz="1000"/>
          </a:pPr>
          <a:r>
            <a:rPr lang="tr-TR" sz="1400" b="1" i="0" u="none" strike="noStrike" baseline="0">
              <a:solidFill>
                <a:srgbClr val="000000"/>
              </a:solidFill>
              <a:latin typeface="Times New Roman"/>
              <a:cs typeface="Times New Roman"/>
            </a:rPr>
            <a:t>GENERAL DIRECTORATE OF INVESTMENT AND ENTERPRISES</a:t>
          </a:r>
        </a:p>
        <a:p>
          <a:pPr algn="l" rtl="0">
            <a:defRPr sz="1000"/>
          </a:pPr>
          <a:r>
            <a:rPr lang="tr-TR" sz="1400" b="1" i="0" u="none" strike="noStrike" baseline="0">
              <a:solidFill>
                <a:srgbClr val="000000"/>
              </a:solidFill>
              <a:latin typeface="Times New Roman"/>
              <a:cs typeface="Times New Roman"/>
            </a:rPr>
            <a:t>DEPARMENT OF RESEARCH AND EVALUATION</a:t>
          </a:r>
        </a:p>
        <a:p>
          <a:pPr algn="l" rtl="0">
            <a:defRPr sz="1000"/>
          </a:pPr>
          <a:r>
            <a:rPr lang="tr-TR" sz="1400" b="1" i="0" u="none" strike="noStrike" baseline="0">
              <a:solidFill>
                <a:srgbClr val="000000"/>
              </a:solidFill>
              <a:latin typeface="Times New Roman"/>
              <a:cs typeface="Times New Roman"/>
            </a:rPr>
            <a:t>İSMET  İNÖNÜ BULVARI       NO :  32</a:t>
          </a:r>
        </a:p>
        <a:p>
          <a:pPr algn="l" rtl="0">
            <a:defRPr sz="1000"/>
          </a:pPr>
          <a:endParaRPr lang="tr-TR" sz="1400" b="1" i="0" u="none" strike="noStrike" baseline="0">
            <a:solidFill>
              <a:srgbClr val="000000"/>
            </a:solidFill>
            <a:latin typeface="Times New Roman"/>
            <a:cs typeface="Times New Roman"/>
          </a:endParaRPr>
        </a:p>
        <a:p>
          <a:pPr algn="l" rtl="0">
            <a:defRPr sz="1000"/>
          </a:pPr>
          <a:r>
            <a:rPr lang="tr-TR" sz="1400" b="1" i="0" u="none" strike="noStrike" baseline="0">
              <a:solidFill>
                <a:srgbClr val="000000"/>
              </a:solidFill>
              <a:latin typeface="Times New Roman"/>
              <a:cs typeface="Times New Roman"/>
            </a:rPr>
            <a:t>                                                                              EMEK/ANKARA</a:t>
          </a:r>
        </a:p>
        <a:p>
          <a:pPr algn="l" rtl="0">
            <a:defRPr sz="1000"/>
          </a:pPr>
          <a:endParaRPr lang="tr-TR" sz="1200" b="1" i="0" u="sng" strike="noStrike" baseline="0">
            <a:solidFill>
              <a:srgbClr val="000000"/>
            </a:solidFill>
            <a:latin typeface="Times New Roman"/>
            <a:cs typeface="Times New Roman"/>
          </a:endParaRPr>
        </a:p>
        <a:p>
          <a:pPr algn="l" rtl="0">
            <a:defRPr sz="1000"/>
          </a:pPr>
          <a:r>
            <a:rPr lang="tr-TR" sz="1600" b="1" i="0" u="sng" strike="noStrike" baseline="0">
              <a:solidFill>
                <a:srgbClr val="000000"/>
              </a:solidFill>
              <a:latin typeface="Times New Roman"/>
              <a:cs typeface="Times New Roman"/>
            </a:rPr>
            <a:t>TELEPHONE </a:t>
          </a:r>
          <a:r>
            <a:rPr lang="tr-TR" sz="1000" b="1" i="0" u="sng" strike="noStrike" baseline="0">
              <a:solidFill>
                <a:srgbClr val="000000"/>
              </a:solidFill>
              <a:latin typeface="Times New Roman"/>
              <a:cs typeface="Times New Roman"/>
            </a:rPr>
            <a:t>:  </a:t>
          </a:r>
        </a:p>
        <a:p>
          <a:pPr algn="l" rtl="0">
            <a:defRPr sz="1000"/>
          </a:pPr>
          <a:r>
            <a:rPr lang="tr-TR" sz="1600" b="1" i="0" u="none" strike="noStrike" baseline="0">
              <a:solidFill>
                <a:srgbClr val="000000"/>
              </a:solidFill>
              <a:latin typeface="Times New Roman"/>
              <a:cs typeface="Times New Roman"/>
            </a:rPr>
            <a:t>+ (312) 470 71 17          + (312) 470 71 38        + (312) 470 80 00</a:t>
          </a:r>
        </a:p>
        <a:p>
          <a:pPr algn="l" rtl="0">
            <a:defRPr sz="1000"/>
          </a:pPr>
          <a:endParaRPr lang="tr-TR" sz="1600" b="1" i="0" u="none" strike="noStrike" baseline="0">
            <a:solidFill>
              <a:srgbClr val="000000"/>
            </a:solidFill>
            <a:latin typeface="Times New Roman"/>
            <a:cs typeface="Times New Roman"/>
          </a:endParaRPr>
        </a:p>
        <a:p>
          <a:pPr algn="l" rtl="0">
            <a:defRPr sz="1000"/>
          </a:pPr>
          <a:r>
            <a:rPr lang="tr-TR" sz="1600" b="1" i="0" u="none" strike="noStrike" baseline="0">
              <a:solidFill>
                <a:srgbClr val="000000"/>
              </a:solidFill>
              <a:latin typeface="Times New Roman"/>
              <a:cs typeface="Times New Roman"/>
            </a:rPr>
            <a:t>FAX :</a:t>
          </a:r>
        </a:p>
        <a:p>
          <a:pPr algn="l" rtl="0">
            <a:defRPr sz="1000"/>
          </a:pPr>
          <a:r>
            <a:rPr lang="tr-TR" sz="1600" b="1" i="0" u="none" strike="noStrike" baseline="0">
              <a:solidFill>
                <a:srgbClr val="000000"/>
              </a:solidFill>
              <a:latin typeface="Times New Roman"/>
              <a:cs typeface="Times New Roman"/>
            </a:rPr>
            <a:t>+ (312) 212 20 05                         </a:t>
          </a:r>
        </a:p>
      </xdr:txBody>
    </xdr:sp>
    <xdr:clientData/>
  </xdr:twoCellAnchor>
  <xdr:twoCellAnchor>
    <xdr:from>
      <xdr:col>0</xdr:col>
      <xdr:colOff>155575</xdr:colOff>
      <xdr:row>34</xdr:row>
      <xdr:rowOff>59267</xdr:rowOff>
    </xdr:from>
    <xdr:to>
      <xdr:col>10</xdr:col>
      <xdr:colOff>620486</xdr:colOff>
      <xdr:row>37</xdr:row>
      <xdr:rowOff>68792</xdr:rowOff>
    </xdr:to>
    <xdr:sp macro="" textlink="">
      <xdr:nvSpPr>
        <xdr:cNvPr id="6" name="Rectangle 15">
          <a:extLst>
            <a:ext uri="{FF2B5EF4-FFF2-40B4-BE49-F238E27FC236}">
              <a16:creationId xmlns:a16="http://schemas.microsoft.com/office/drawing/2014/main" id="{00000000-0008-0000-0200-000006000000}"/>
            </a:ext>
          </a:extLst>
        </xdr:cNvPr>
        <xdr:cNvSpPr>
          <a:spLocks noChangeArrowheads="1"/>
        </xdr:cNvSpPr>
      </xdr:nvSpPr>
      <xdr:spPr bwMode="auto">
        <a:xfrm>
          <a:off x="155575" y="5564717"/>
          <a:ext cx="6560911" cy="495300"/>
        </a:xfrm>
        <a:prstGeom prst="rect">
          <a:avLst/>
        </a:prstGeom>
        <a:solidFill>
          <a:srgbClr val="FFFFFF"/>
        </a:solidFill>
        <a:ln w="57150" cmpd="thinThick">
          <a:solidFill>
            <a:srgbClr val="000000"/>
          </a:solidFill>
          <a:miter lim="800000"/>
          <a:headEnd/>
          <a:tailEnd/>
        </a:ln>
      </xdr:spPr>
      <xdr:txBody>
        <a:bodyPr vertOverflow="clip" wrap="square" lIns="91440" tIns="45720" rIns="91440" bIns="45720" anchor="t" upright="1"/>
        <a:lstStyle/>
        <a:p>
          <a:pPr algn="l" rtl="0">
            <a:defRPr sz="1000"/>
          </a:pPr>
          <a:r>
            <a:rPr lang="tr-TR" sz="500" b="0" i="0" u="none" strike="noStrike" baseline="0">
              <a:solidFill>
                <a:srgbClr val="000000"/>
              </a:solidFill>
              <a:latin typeface="Times New Roman"/>
              <a:cs typeface="Times New Roman"/>
            </a:rPr>
            <a:t> </a:t>
          </a:r>
          <a:endParaRPr lang="tr-TR" sz="1000" b="0" i="0" u="none" strike="noStrike" baseline="0">
            <a:solidFill>
              <a:srgbClr val="000000"/>
            </a:solidFill>
            <a:latin typeface="Times New Roman"/>
            <a:cs typeface="Times New Roman"/>
          </a:endParaRPr>
        </a:p>
        <a:p>
          <a:pPr algn="l" rtl="0">
            <a:defRPr sz="1000"/>
          </a:pPr>
          <a:r>
            <a:rPr lang="tr-TR" sz="1200" b="1" i="0" u="none" strike="noStrike" baseline="0">
              <a:solidFill>
                <a:srgbClr val="000000"/>
              </a:solidFill>
              <a:latin typeface="Times New Roman"/>
              <a:cs typeface="Times New Roman"/>
            </a:rPr>
            <a:t>E-Mail </a:t>
          </a:r>
          <a:r>
            <a:rPr lang="tr-TR" sz="1200" b="0" i="0" u="none" strike="noStrike" baseline="0">
              <a:solidFill>
                <a:srgbClr val="000000"/>
              </a:solidFill>
              <a:latin typeface="Times New Roman"/>
              <a:cs typeface="Times New Roman"/>
            </a:rPr>
            <a:t>:   </a:t>
          </a:r>
          <a:r>
            <a:rPr lang="tr-TR" sz="1200" b="1" i="0" u="none" strike="noStrike" baseline="0">
              <a:solidFill>
                <a:srgbClr val="000000"/>
              </a:solidFill>
              <a:latin typeface="Times New Roman"/>
              <a:cs typeface="Times New Roman"/>
            </a:rPr>
            <a:t>istatistik@ktb.gov.tr                    Internet Web  :  http:// www.ktb.gov.tr</a:t>
          </a:r>
        </a:p>
      </xdr:txBody>
    </xdr:sp>
    <xdr:clientData/>
  </xdr:twoCellAnchor>
  <xdr:twoCellAnchor>
    <xdr:from>
      <xdr:col>0</xdr:col>
      <xdr:colOff>139700</xdr:colOff>
      <xdr:row>38</xdr:row>
      <xdr:rowOff>142876</xdr:rowOff>
    </xdr:from>
    <xdr:to>
      <xdr:col>10</xdr:col>
      <xdr:colOff>615950</xdr:colOff>
      <xdr:row>66</xdr:row>
      <xdr:rowOff>105834</xdr:rowOff>
    </xdr:to>
    <xdr:sp macro="" textlink="">
      <xdr:nvSpPr>
        <xdr:cNvPr id="7" name="Rectangle 14">
          <a:extLst>
            <a:ext uri="{FF2B5EF4-FFF2-40B4-BE49-F238E27FC236}">
              <a16:creationId xmlns:a16="http://schemas.microsoft.com/office/drawing/2014/main" id="{00000000-0008-0000-0200-000007000000}"/>
            </a:ext>
          </a:extLst>
        </xdr:cNvPr>
        <xdr:cNvSpPr>
          <a:spLocks noChangeArrowheads="1"/>
        </xdr:cNvSpPr>
      </xdr:nvSpPr>
      <xdr:spPr bwMode="auto">
        <a:xfrm>
          <a:off x="139700" y="6296026"/>
          <a:ext cx="6572250" cy="4496858"/>
        </a:xfrm>
        <a:prstGeom prst="rect">
          <a:avLst/>
        </a:prstGeom>
        <a:solidFill>
          <a:srgbClr val="FFFFFF"/>
        </a:solidFill>
        <a:ln w="57150" cmpd="thinThick">
          <a:solidFill>
            <a:srgbClr val="000000"/>
          </a:solidFill>
          <a:miter lim="800000"/>
          <a:headEnd/>
          <a:tailEnd/>
        </a:ln>
      </xdr:spPr>
      <xdr:txBody>
        <a:bodyPr vertOverflow="clip" wrap="square" lIns="91440" tIns="45720" rIns="91440" bIns="45720" anchor="t" upright="1"/>
        <a:lstStyle/>
        <a:p>
          <a:pPr algn="l" rtl="0">
            <a:defRPr sz="1000"/>
          </a:pPr>
          <a:r>
            <a:rPr lang="tr-TR" sz="1600" b="1" i="0" u="none" strike="noStrike" baseline="0">
              <a:solidFill>
                <a:srgbClr val="000000"/>
              </a:solidFill>
              <a:latin typeface="Times New Roman"/>
              <a:cs typeface="Times New Roman"/>
            </a:rPr>
            <a:t>MANAGEMENT</a:t>
          </a:r>
          <a:r>
            <a:rPr lang="tr-TR" sz="1600" b="0" i="0" u="none" strike="noStrike" baseline="0">
              <a:solidFill>
                <a:srgbClr val="000000"/>
              </a:solidFill>
              <a:latin typeface="Times New Roman"/>
              <a:cs typeface="Times New Roman"/>
            </a:rPr>
            <a:t> </a:t>
          </a:r>
          <a:r>
            <a:rPr lang="tr-TR" sz="1600" b="0" i="0" u="none" strike="noStrike" baseline="0">
              <a:solidFill>
                <a:srgbClr val="000000"/>
              </a:solidFill>
              <a:latin typeface="Arial"/>
              <a:cs typeface="Arial"/>
            </a:rPr>
            <a:t> </a:t>
          </a:r>
          <a:endParaRPr lang="tr-TR" sz="1200" b="0" i="0" u="none" strike="noStrike" baseline="0">
            <a:solidFill>
              <a:srgbClr val="000000"/>
            </a:solidFill>
            <a:latin typeface="Times New Roman"/>
            <a:cs typeface="Times New Roman"/>
          </a:endParaRPr>
        </a:p>
        <a:p>
          <a:pPr algn="l" rtl="0">
            <a:defRPr sz="1000"/>
          </a:pPr>
          <a:r>
            <a:rPr lang="tr-TR" sz="1600" b="0" i="0" u="none" strike="noStrike" baseline="0">
              <a:solidFill>
                <a:srgbClr val="000000"/>
              </a:solidFill>
              <a:latin typeface="Arial"/>
              <a:cs typeface="Arial"/>
            </a:rPr>
            <a:t> </a:t>
          </a:r>
          <a:endParaRPr lang="tr-TR" sz="12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1"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1"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400" b="1" i="0" u="none" strike="noStrike" baseline="0">
              <a:solidFill>
                <a:srgbClr val="000000"/>
              </a:solidFill>
              <a:latin typeface="Arial"/>
              <a:cs typeface="Arial"/>
            </a:rPr>
            <a:t> </a:t>
          </a:r>
          <a:r>
            <a:rPr lang="tr-TR" sz="1100" b="1" i="0" u="none" strike="noStrike" baseline="0">
              <a:solidFill>
                <a:srgbClr val="000000"/>
              </a:solidFill>
              <a:latin typeface="Times New Roman"/>
              <a:cs typeface="Times New Roman"/>
            </a:rPr>
            <a:t> </a:t>
          </a:r>
        </a:p>
        <a:p>
          <a:pPr algn="l" rtl="0">
            <a:defRPr sz="1000"/>
          </a:pPr>
          <a:r>
            <a:rPr lang="tr-TR" sz="1600" b="1" i="0" u="none" strike="noStrike" baseline="0">
              <a:solidFill>
                <a:srgbClr val="000000"/>
              </a:solidFill>
              <a:latin typeface="Times New Roman"/>
              <a:cs typeface="Times New Roman"/>
            </a:rPr>
            <a:t>DATA PROCESSING AND EVALUATION</a:t>
          </a:r>
          <a:r>
            <a:rPr lang="tr-TR" sz="1600" b="0" i="0" u="none" strike="noStrike" baseline="0">
              <a:solidFill>
                <a:srgbClr val="000000"/>
              </a:solidFill>
              <a:latin typeface="Times New Roman"/>
              <a:cs typeface="Times New Roman"/>
            </a:rPr>
            <a:t>  </a:t>
          </a:r>
          <a:endParaRPr lang="tr-TR" sz="12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0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000" b="1"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defRPr sz="1000"/>
          </a:pPr>
          <a:r>
            <a:rPr lang="tr-TR" sz="1100" b="0" i="0" u="none" strike="noStrike" baseline="0">
              <a:solidFill>
                <a:srgbClr val="000000"/>
              </a:solidFill>
              <a:latin typeface="Arial"/>
              <a:cs typeface="Arial"/>
            </a:rPr>
            <a:t> </a:t>
          </a:r>
        </a:p>
      </xdr:txBody>
    </xdr:sp>
    <xdr:clientData/>
  </xdr:twoCellAnchor>
  <xdr:twoCellAnchor>
    <xdr:from>
      <xdr:col>0</xdr:col>
      <xdr:colOff>212270</xdr:colOff>
      <xdr:row>41</xdr:row>
      <xdr:rowOff>15876</xdr:rowOff>
    </xdr:from>
    <xdr:to>
      <xdr:col>10</xdr:col>
      <xdr:colOff>520699</xdr:colOff>
      <xdr:row>49</xdr:row>
      <xdr:rowOff>79375</xdr:rowOff>
    </xdr:to>
    <xdr:sp macro="" textlink="">
      <xdr:nvSpPr>
        <xdr:cNvPr id="8" name="Rectangle 13">
          <a:extLst>
            <a:ext uri="{FF2B5EF4-FFF2-40B4-BE49-F238E27FC236}">
              <a16:creationId xmlns:a16="http://schemas.microsoft.com/office/drawing/2014/main" id="{00000000-0008-0000-0200-000008000000}"/>
            </a:ext>
          </a:extLst>
        </xdr:cNvPr>
        <xdr:cNvSpPr>
          <a:spLocks noChangeArrowheads="1"/>
        </xdr:cNvSpPr>
      </xdr:nvSpPr>
      <xdr:spPr bwMode="auto">
        <a:xfrm>
          <a:off x="212270" y="6654801"/>
          <a:ext cx="6404429" cy="1358899"/>
        </a:xfrm>
        <a:prstGeom prst="rect">
          <a:avLst/>
        </a:prstGeom>
        <a:solidFill>
          <a:srgbClr val="FFFFFF"/>
        </a:solidFill>
        <a:ln w="19050">
          <a:solidFill>
            <a:srgbClr val="000000"/>
          </a:solidFill>
          <a:miter lim="800000"/>
          <a:headEnd/>
          <a:tailEnd/>
        </a:ln>
      </xdr:spPr>
      <xdr:txBody>
        <a:bodyPr vertOverflow="clip" wrap="square" lIns="91440" tIns="45720" rIns="91440" bIns="45720" anchor="t" upright="1"/>
        <a:lstStyle/>
        <a:p>
          <a:pPr algn="l" rtl="0">
            <a:lnSpc>
              <a:spcPts val="1000"/>
            </a:lnSpc>
            <a:defRPr sz="1000"/>
          </a:pPr>
          <a:r>
            <a:rPr lang="tr-TR" sz="1000" b="1" i="0" u="none" strike="noStrike" baseline="0">
              <a:solidFill>
                <a:srgbClr val="000000"/>
              </a:solidFill>
              <a:latin typeface="Arial"/>
              <a:cs typeface="Arial"/>
            </a:rPr>
            <a:t> </a:t>
          </a:r>
          <a:endParaRPr lang="tr-TR" sz="1000" b="0" i="0" u="none" strike="noStrike" baseline="0">
            <a:solidFill>
              <a:srgbClr val="000000"/>
            </a:solidFill>
            <a:latin typeface="Times New Roman"/>
            <a:cs typeface="Times New Roman"/>
          </a:endParaRPr>
        </a:p>
        <a:p>
          <a:pPr algn="l" rtl="0">
            <a:lnSpc>
              <a:spcPts val="1100"/>
            </a:lnSpc>
            <a:defRPr sz="1000"/>
          </a:pPr>
          <a:r>
            <a:rPr lang="tr-TR" sz="1400" b="1" i="0" u="none" strike="noStrike" baseline="0">
              <a:solidFill>
                <a:srgbClr val="000000"/>
              </a:solidFill>
              <a:latin typeface="Times New Roman"/>
              <a:cs typeface="Times New Roman"/>
            </a:rPr>
            <a:t>GENERAL DIRECTOR                                        :  NEŞE ÇILDIK</a:t>
          </a:r>
        </a:p>
        <a:p>
          <a:pPr algn="l" rtl="0">
            <a:lnSpc>
              <a:spcPts val="1100"/>
            </a:lnSpc>
            <a:defRPr sz="1000"/>
          </a:pPr>
          <a:endParaRPr lang="tr-TR" sz="1400" b="1" i="0" u="none" strike="noStrike" baseline="0">
            <a:solidFill>
              <a:srgbClr val="000000"/>
            </a:solidFill>
            <a:latin typeface="Times New Roman"/>
            <a:cs typeface="Times New Roman"/>
          </a:endParaRPr>
        </a:p>
        <a:p>
          <a:pPr algn="l" rtl="0">
            <a:lnSpc>
              <a:spcPts val="1100"/>
            </a:lnSpc>
            <a:defRPr sz="1000"/>
          </a:pPr>
          <a:r>
            <a:rPr lang="tr-TR" sz="1400" b="1" i="0" u="none" strike="noStrike" baseline="0">
              <a:solidFill>
                <a:srgbClr val="000000"/>
              </a:solidFill>
              <a:latin typeface="Times New Roman"/>
              <a:cs typeface="Times New Roman"/>
            </a:rPr>
            <a:t>DEPUTY GENERAL DIRECTOR                      :   LEVENT KIRCAN</a:t>
          </a:r>
        </a:p>
        <a:p>
          <a:pPr algn="l" rtl="0">
            <a:lnSpc>
              <a:spcPts val="1100"/>
            </a:lnSpc>
            <a:defRPr sz="1000"/>
          </a:pPr>
          <a:endParaRPr lang="tr-TR" sz="1400" b="1" i="0" u="none" strike="noStrike" baseline="0">
            <a:solidFill>
              <a:srgbClr val="000000"/>
            </a:solidFill>
            <a:latin typeface="Times New Roman"/>
            <a:cs typeface="Times New Roman"/>
          </a:endParaRPr>
        </a:p>
        <a:p>
          <a:pPr algn="l" rtl="0">
            <a:lnSpc>
              <a:spcPts val="1100"/>
            </a:lnSpc>
            <a:defRPr sz="1000"/>
          </a:pPr>
          <a:r>
            <a:rPr lang="tr-TR" sz="1400" b="1" i="0" u="none" strike="noStrike" baseline="0">
              <a:solidFill>
                <a:srgbClr val="000000"/>
              </a:solidFill>
              <a:latin typeface="Times New Roman"/>
              <a:cs typeface="Times New Roman"/>
            </a:rPr>
            <a:t>HEAD OF DEPARTMENT		:  HALİL SAĞKURT</a:t>
          </a:r>
        </a:p>
        <a:p>
          <a:pPr algn="l" rtl="0">
            <a:lnSpc>
              <a:spcPts val="1100"/>
            </a:lnSpc>
            <a:defRPr sz="1000"/>
          </a:pPr>
          <a:endParaRPr lang="tr-TR" sz="1400" b="1" i="0" u="none" strike="noStrike" baseline="0">
            <a:solidFill>
              <a:srgbClr val="000000"/>
            </a:solidFill>
            <a:latin typeface="Times New Roman"/>
            <a:cs typeface="Times New Roman"/>
          </a:endParaRPr>
        </a:p>
        <a:p>
          <a:pPr algn="l" rtl="0">
            <a:lnSpc>
              <a:spcPts val="1100"/>
            </a:lnSpc>
            <a:defRPr sz="1000"/>
          </a:pPr>
          <a:r>
            <a:rPr lang="tr-TR" sz="1400" b="1" i="0" u="none" strike="noStrike" baseline="0">
              <a:solidFill>
                <a:srgbClr val="000000"/>
              </a:solidFill>
              <a:latin typeface="Times New Roman"/>
              <a:cs typeface="Times New Roman"/>
            </a:rPr>
            <a:t>HEAD OF SECTION                                             :  SERPİL GÜNEY AKKOYUN</a:t>
          </a:r>
        </a:p>
        <a:p>
          <a:pPr algn="l" rtl="0">
            <a:lnSpc>
              <a:spcPts val="1100"/>
            </a:lnSpc>
            <a:defRPr sz="1000"/>
          </a:pPr>
          <a:endParaRPr lang="tr-TR" sz="1400" b="1" i="0" u="none" strike="noStrike" baseline="0">
            <a:solidFill>
              <a:srgbClr val="000000"/>
            </a:solidFill>
            <a:latin typeface="Times New Roman"/>
            <a:cs typeface="Times New Roman"/>
          </a:endParaRPr>
        </a:p>
      </xdr:txBody>
    </xdr:sp>
    <xdr:clientData/>
  </xdr:twoCellAnchor>
  <xdr:twoCellAnchor>
    <xdr:from>
      <xdr:col>0</xdr:col>
      <xdr:colOff>212271</xdr:colOff>
      <xdr:row>53</xdr:row>
      <xdr:rowOff>31750</xdr:rowOff>
    </xdr:from>
    <xdr:to>
      <xdr:col>10</xdr:col>
      <xdr:colOff>525236</xdr:colOff>
      <xdr:row>64</xdr:row>
      <xdr:rowOff>152400</xdr:rowOff>
    </xdr:to>
    <xdr:sp macro="" textlink="">
      <xdr:nvSpPr>
        <xdr:cNvPr id="9" name="Rectangle 13">
          <a:extLst>
            <a:ext uri="{FF2B5EF4-FFF2-40B4-BE49-F238E27FC236}">
              <a16:creationId xmlns:a16="http://schemas.microsoft.com/office/drawing/2014/main" id="{00000000-0008-0000-0200-000009000000}"/>
            </a:ext>
          </a:extLst>
        </xdr:cNvPr>
        <xdr:cNvSpPr>
          <a:spLocks noChangeArrowheads="1"/>
        </xdr:cNvSpPr>
      </xdr:nvSpPr>
      <xdr:spPr bwMode="auto">
        <a:xfrm>
          <a:off x="212271" y="8613775"/>
          <a:ext cx="6408965" cy="1901825"/>
        </a:xfrm>
        <a:prstGeom prst="rect">
          <a:avLst/>
        </a:prstGeom>
        <a:solidFill>
          <a:srgbClr val="FFFFFF"/>
        </a:solidFill>
        <a:ln w="19050">
          <a:solidFill>
            <a:srgbClr val="000000"/>
          </a:solidFill>
          <a:miter lim="800000"/>
          <a:headEnd/>
          <a:tailEnd/>
        </a:ln>
      </xdr:spPr>
      <xdr:txBody>
        <a:bodyPr vertOverflow="clip" wrap="square" lIns="91440" tIns="45720" rIns="91440" bIns="45720" anchor="t" upright="1"/>
        <a:lstStyle/>
        <a:p>
          <a:pPr algn="l" rtl="0">
            <a:lnSpc>
              <a:spcPts val="1000"/>
            </a:lnSpc>
            <a:defRPr sz="1000"/>
          </a:pPr>
          <a:r>
            <a:rPr lang="tr-TR" sz="1000" b="1" i="0" u="none" strike="noStrike" baseline="0">
              <a:solidFill>
                <a:srgbClr val="000000"/>
              </a:solidFill>
              <a:latin typeface="Arial"/>
              <a:cs typeface="Arial"/>
            </a:rPr>
            <a:t> </a:t>
          </a:r>
        </a:p>
        <a:p>
          <a:pPr algn="l" rtl="0">
            <a:lnSpc>
              <a:spcPts val="1000"/>
            </a:lnSpc>
            <a:defRPr sz="1000"/>
          </a:pPr>
          <a:endParaRPr lang="tr-TR" sz="1000" b="1" i="0" u="none" strike="noStrike" baseline="0">
            <a:solidFill>
              <a:srgbClr val="000000"/>
            </a:solidFill>
            <a:latin typeface="Arial"/>
            <a:cs typeface="Arial"/>
          </a:endParaRPr>
        </a:p>
        <a:p>
          <a:pPr algn="l" rtl="0">
            <a:lnSpc>
              <a:spcPts val="1000"/>
            </a:lnSpc>
            <a:defRPr sz="1000"/>
          </a:pPr>
          <a:endParaRPr lang="tr-TR" sz="1200" b="1" i="0" u="none" strike="noStrike" baseline="0">
            <a:solidFill>
              <a:srgbClr val="000000"/>
            </a:solidFill>
            <a:latin typeface="Times New Roman"/>
            <a:cs typeface="Times New Roman"/>
          </a:endParaRPr>
        </a:p>
        <a:p>
          <a:pPr algn="l" rtl="0">
            <a:lnSpc>
              <a:spcPts val="1000"/>
            </a:lnSpc>
            <a:defRPr sz="1000"/>
          </a:pPr>
          <a:r>
            <a:rPr lang="tr-TR" sz="1200" b="1" i="0" u="none" strike="noStrike" baseline="0">
              <a:solidFill>
                <a:srgbClr val="000000"/>
              </a:solidFill>
              <a:latin typeface="Times New Roman"/>
              <a:cs typeface="Times New Roman"/>
            </a:rPr>
            <a:t>DATA EVALUATION		  :   HÜDAVERDİ ARIK        </a:t>
          </a:r>
          <a:r>
            <a:rPr lang="tr-TR" sz="1400" b="1" i="0" u="none" strike="noStrike" baseline="0">
              <a:solidFill>
                <a:srgbClr val="000000"/>
              </a:solidFill>
              <a:latin typeface="Times New Roman"/>
              <a:cs typeface="Times New Roman"/>
            </a:rPr>
            <a:t>Statistician</a:t>
          </a:r>
        </a:p>
        <a:p>
          <a:pPr algn="l" rtl="0">
            <a:lnSpc>
              <a:spcPts val="1100"/>
            </a:lnSpc>
            <a:defRPr sz="1000"/>
          </a:pPr>
          <a:endParaRPr lang="tr-TR" sz="1200" b="1" i="0" u="none" strike="noStrike" baseline="0">
            <a:solidFill>
              <a:srgbClr val="000000"/>
            </a:solidFill>
            <a:latin typeface="Times New Roman"/>
            <a:cs typeface="Times New Roman"/>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tr-TR" sz="1200" b="1" i="0" u="none" strike="noStrike" baseline="0">
              <a:solidFill>
                <a:srgbClr val="000000"/>
              </a:solidFill>
              <a:latin typeface="Times New Roman"/>
              <a:cs typeface="Times New Roman"/>
            </a:rPr>
            <a:t>DATA PROCESSING		  :   HÜDAVERDİ ARIK        </a:t>
          </a:r>
          <a:r>
            <a:rPr lang="tr-TR" sz="1400" b="1" i="0" baseline="0">
              <a:effectLst/>
              <a:latin typeface="Times New Roman" panose="02020603050405020304" pitchFamily="18" charset="0"/>
              <a:ea typeface="+mn-ea"/>
              <a:cs typeface="Times New Roman" panose="02020603050405020304" pitchFamily="18" charset="0"/>
            </a:rPr>
            <a:t>Statistician</a:t>
          </a:r>
          <a:endParaRPr lang="tr-TR" sz="1400" b="1">
            <a:effectLst/>
            <a:latin typeface="Times New Roman" panose="02020603050405020304" pitchFamily="18" charset="0"/>
            <a:cs typeface="Times New Roman" panose="02020603050405020304" pitchFamily="18" charset="0"/>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tr-TR" sz="1200" b="1" i="0" u="none" strike="noStrike" baseline="0">
              <a:solidFill>
                <a:srgbClr val="000000"/>
              </a:solidFill>
              <a:latin typeface="Times New Roman"/>
              <a:cs typeface="Times New Roman"/>
            </a:rPr>
            <a:t>                                                                                                </a:t>
          </a:r>
        </a:p>
        <a:p>
          <a:pPr marL="0" marR="0" indent="0" algn="l" defTabSz="914400" rtl="0" eaLnBrk="1" fontAlgn="auto" latinLnBrk="0" hangingPunct="1">
            <a:lnSpc>
              <a:spcPts val="1100"/>
            </a:lnSpc>
            <a:spcBef>
              <a:spcPts val="0"/>
            </a:spcBef>
            <a:spcAft>
              <a:spcPts val="0"/>
            </a:spcAft>
            <a:buClrTx/>
            <a:buSzTx/>
            <a:buFontTx/>
            <a:buNone/>
            <a:tabLst/>
            <a:defRPr sz="1000"/>
          </a:pPr>
          <a:r>
            <a:rPr lang="tr-TR" sz="1200" b="1" i="0" u="none" strike="noStrike" baseline="0">
              <a:solidFill>
                <a:srgbClr val="000000"/>
              </a:solidFill>
              <a:latin typeface="Times New Roman"/>
              <a:cs typeface="Times New Roman"/>
            </a:rPr>
            <a:t>                                                                          :   MUKADDES GÜLEÇ     </a:t>
          </a:r>
          <a:r>
            <a:rPr lang="tr-TR" sz="1400" b="1" i="0" u="none" strike="noStrike" baseline="0">
              <a:solidFill>
                <a:srgbClr val="000000"/>
              </a:solidFill>
              <a:latin typeface="Times New Roman"/>
              <a:cs typeface="Times New Roman"/>
            </a:rPr>
            <a:t>Chief</a:t>
          </a:r>
        </a:p>
        <a:p>
          <a:pPr marL="0" marR="0" indent="0" algn="l" defTabSz="914400" rtl="0" eaLnBrk="1" fontAlgn="auto" latinLnBrk="0" hangingPunct="1">
            <a:lnSpc>
              <a:spcPts val="1100"/>
            </a:lnSpc>
            <a:spcBef>
              <a:spcPts val="0"/>
            </a:spcBef>
            <a:spcAft>
              <a:spcPts val="0"/>
            </a:spcAft>
            <a:buClrTx/>
            <a:buSzTx/>
            <a:buFontTx/>
            <a:buNone/>
            <a:tabLst/>
            <a:defRPr sz="1000"/>
          </a:pPr>
          <a:r>
            <a:rPr lang="tr-TR" sz="1200" b="1" i="0" u="none" strike="noStrike" baseline="0">
              <a:solidFill>
                <a:srgbClr val="000000"/>
              </a:solidFill>
              <a:latin typeface="Times New Roman"/>
              <a:cs typeface="Times New Roman"/>
            </a:rPr>
            <a:t>   </a:t>
          </a:r>
        </a:p>
        <a:p>
          <a:pPr marL="0" marR="0" indent="0" algn="l" defTabSz="914400" rtl="0" eaLnBrk="1" fontAlgn="auto" latinLnBrk="0" hangingPunct="1">
            <a:lnSpc>
              <a:spcPts val="1100"/>
            </a:lnSpc>
            <a:spcBef>
              <a:spcPts val="0"/>
            </a:spcBef>
            <a:spcAft>
              <a:spcPts val="0"/>
            </a:spcAft>
            <a:buClrTx/>
            <a:buSzTx/>
            <a:buFontTx/>
            <a:buNone/>
            <a:tabLst/>
            <a:defRPr sz="1000"/>
          </a:pPr>
          <a:r>
            <a:rPr lang="tr-TR" sz="1200" b="1" i="0" u="none" strike="noStrike" baseline="0">
              <a:solidFill>
                <a:srgbClr val="000000"/>
              </a:solidFill>
              <a:latin typeface="Times New Roman"/>
              <a:cs typeface="Times New Roman"/>
            </a:rPr>
            <a:t>                                                                          :   H. AVNİ ALTINDAL       </a:t>
          </a:r>
          <a:r>
            <a:rPr lang="tr-TR" sz="1400" b="1" i="0" u="none" strike="noStrike" baseline="0">
              <a:solidFill>
                <a:srgbClr val="000000"/>
              </a:solidFill>
              <a:latin typeface="Times New Roman"/>
              <a:cs typeface="Times New Roman"/>
            </a:rPr>
            <a:t>Employee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zoomScale="70" zoomScaleNormal="70" workbookViewId="0">
      <selection activeCell="L2" sqref="L2"/>
    </sheetView>
  </sheetViews>
  <sheetFormatPr defaultRowHeight="12.75" x14ac:dyDescent="0.2"/>
  <cols>
    <col min="11" max="11" width="3" customWidth="1"/>
  </cols>
  <sheetData/>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ADD8E6"/>
  </sheetPr>
  <dimension ref="A1:R252"/>
  <sheetViews>
    <sheetView view="pageBreakPreview" zoomScaleNormal="100" zoomScaleSheetLayoutView="100" workbookViewId="0"/>
  </sheetViews>
  <sheetFormatPr defaultColWidth="9.140625" defaultRowHeight="12.75" x14ac:dyDescent="0.2"/>
  <cols>
    <col min="1" max="1" width="9.140625" style="1"/>
    <col min="2" max="2" width="41.140625" style="3" customWidth="1"/>
    <col min="3" max="18" width="10.140625" customWidth="1"/>
    <col min="19" max="19" width="9.140625" customWidth="1"/>
  </cols>
  <sheetData>
    <row r="1" spans="2:18" ht="30" customHeight="1" x14ac:dyDescent="0.25">
      <c r="B1" s="307" t="s">
        <v>647</v>
      </c>
      <c r="C1" s="307"/>
      <c r="D1" s="307"/>
      <c r="E1" s="307"/>
      <c r="F1" s="307"/>
      <c r="G1" s="307"/>
      <c r="H1" s="307"/>
      <c r="I1" s="307"/>
      <c r="J1" s="307"/>
      <c r="K1" s="307"/>
      <c r="L1" s="307"/>
      <c r="M1" s="307"/>
      <c r="N1" s="307"/>
      <c r="O1" s="307"/>
      <c r="P1" s="307"/>
      <c r="Q1" s="307"/>
      <c r="R1" s="307"/>
    </row>
    <row r="2" spans="2:18" ht="6" customHeight="1" x14ac:dyDescent="0.2">
      <c r="B2" s="15"/>
      <c r="C2" s="16"/>
      <c r="D2" s="16"/>
      <c r="E2" s="16"/>
      <c r="F2" s="16"/>
      <c r="G2" s="16"/>
      <c r="H2" s="16"/>
      <c r="I2" s="16"/>
      <c r="J2" s="16"/>
      <c r="K2" s="16"/>
      <c r="L2" s="16"/>
      <c r="M2" s="16"/>
      <c r="N2" s="16"/>
      <c r="O2" s="16"/>
      <c r="P2" s="16"/>
      <c r="Q2" s="16"/>
      <c r="R2" s="1"/>
    </row>
    <row r="3" spans="2:18" ht="12.75" customHeight="1" x14ac:dyDescent="0.2">
      <c r="B3" s="12" t="s">
        <v>267</v>
      </c>
      <c r="C3" s="162">
        <v>2009</v>
      </c>
      <c r="D3" s="163">
        <v>2010</v>
      </c>
      <c r="E3" s="163">
        <v>2011</v>
      </c>
      <c r="F3" s="163">
        <v>2012</v>
      </c>
      <c r="G3" s="163">
        <v>2013</v>
      </c>
      <c r="H3" s="163">
        <v>2014</v>
      </c>
      <c r="I3" s="163">
        <v>2015</v>
      </c>
      <c r="J3" s="163">
        <v>2016</v>
      </c>
      <c r="K3" s="163">
        <v>2017</v>
      </c>
      <c r="L3" s="163">
        <v>2018</v>
      </c>
      <c r="M3" s="163">
        <v>2019</v>
      </c>
      <c r="N3" s="163">
        <v>2020</v>
      </c>
      <c r="O3" s="163">
        <v>2021</v>
      </c>
      <c r="P3" s="163">
        <v>2022</v>
      </c>
      <c r="Q3" s="163">
        <v>2023</v>
      </c>
      <c r="R3" s="164">
        <v>2024</v>
      </c>
    </row>
    <row r="4" spans="2:18" ht="12.75" customHeight="1" x14ac:dyDescent="0.2">
      <c r="B4" s="4" t="s">
        <v>20</v>
      </c>
      <c r="C4" s="5">
        <v>21508</v>
      </c>
      <c r="D4" s="5">
        <v>12511</v>
      </c>
      <c r="E4" s="5">
        <v>16395</v>
      </c>
      <c r="F4" s="5">
        <v>15373</v>
      </c>
      <c r="G4" s="5">
        <v>19704</v>
      </c>
      <c r="H4" s="5">
        <v>22599</v>
      </c>
      <c r="I4" s="5">
        <v>31983</v>
      </c>
      <c r="J4" s="5">
        <v>50197</v>
      </c>
      <c r="K4" s="5">
        <v>48668</v>
      </c>
      <c r="L4" s="5">
        <v>56543</v>
      </c>
      <c r="M4" s="5">
        <v>68681</v>
      </c>
      <c r="N4" s="5">
        <v>30020</v>
      </c>
      <c r="O4" s="5">
        <v>56300</v>
      </c>
      <c r="P4" s="5">
        <v>57241</v>
      </c>
      <c r="Q4" s="5">
        <v>63708</v>
      </c>
      <c r="R4" s="5">
        <v>61425</v>
      </c>
    </row>
    <row r="5" spans="2:18" ht="12.75" customHeight="1" x14ac:dyDescent="0.2">
      <c r="B5" s="4" t="s">
        <v>21</v>
      </c>
      <c r="C5" s="5">
        <v>59958</v>
      </c>
      <c r="D5" s="5">
        <v>49954</v>
      </c>
      <c r="E5" s="5">
        <v>53141</v>
      </c>
      <c r="F5" s="5">
        <v>59565</v>
      </c>
      <c r="G5" s="5">
        <v>65113</v>
      </c>
      <c r="H5" s="5">
        <v>76273</v>
      </c>
      <c r="I5" s="5">
        <v>80032</v>
      </c>
      <c r="J5" s="5">
        <v>83029</v>
      </c>
      <c r="K5" s="5">
        <v>103593</v>
      </c>
      <c r="L5" s="5">
        <v>125935</v>
      </c>
      <c r="M5" s="5">
        <v>134869</v>
      </c>
      <c r="N5" s="5">
        <v>49667</v>
      </c>
      <c r="O5" s="5">
        <v>89748</v>
      </c>
      <c r="P5" s="5">
        <v>145032</v>
      </c>
      <c r="Q5" s="5">
        <v>142482</v>
      </c>
      <c r="R5" s="5">
        <v>159828</v>
      </c>
    </row>
    <row r="6" spans="2:18" ht="12.75" customHeight="1" x14ac:dyDescent="0.2">
      <c r="B6" s="4" t="s">
        <v>22</v>
      </c>
      <c r="C6" s="5">
        <v>91222</v>
      </c>
      <c r="D6" s="5">
        <v>67954</v>
      </c>
      <c r="E6" s="5">
        <v>84844</v>
      </c>
      <c r="F6" s="5">
        <v>104489</v>
      </c>
      <c r="G6" s="5">
        <v>118189</v>
      </c>
      <c r="H6" s="5">
        <v>160052</v>
      </c>
      <c r="I6" s="5">
        <v>171873</v>
      </c>
      <c r="J6" s="5">
        <v>176233</v>
      </c>
      <c r="K6" s="5">
        <v>213333</v>
      </c>
      <c r="L6" s="5">
        <v>288207</v>
      </c>
      <c r="M6" s="5">
        <v>295512</v>
      </c>
      <c r="N6" s="5">
        <v>50121</v>
      </c>
      <c r="O6" s="5">
        <v>48827</v>
      </c>
      <c r="P6" s="5">
        <v>210478</v>
      </c>
      <c r="Q6" s="5">
        <v>292505</v>
      </c>
      <c r="R6" s="5">
        <v>324042</v>
      </c>
    </row>
    <row r="7" spans="2:18" ht="12.75" customHeight="1" x14ac:dyDescent="0.2">
      <c r="B7" s="4" t="s">
        <v>23</v>
      </c>
      <c r="C7" s="5"/>
      <c r="D7" s="5"/>
      <c r="E7" s="5"/>
      <c r="F7" s="5">
        <v>2734</v>
      </c>
      <c r="G7" s="5">
        <v>120</v>
      </c>
      <c r="H7" s="5"/>
      <c r="I7" s="5"/>
      <c r="J7" s="5">
        <v>1</v>
      </c>
      <c r="K7" s="5">
        <v>12</v>
      </c>
      <c r="L7" s="5"/>
      <c r="M7" s="5"/>
      <c r="N7" s="5"/>
      <c r="O7" s="5"/>
      <c r="P7" s="5"/>
      <c r="Q7" s="5">
        <v>1</v>
      </c>
      <c r="R7" s="5"/>
    </row>
    <row r="8" spans="2:18" ht="12.75" customHeight="1" x14ac:dyDescent="0.2">
      <c r="B8" s="4" t="s">
        <v>24</v>
      </c>
      <c r="C8" s="5">
        <v>568</v>
      </c>
      <c r="D8" s="5">
        <v>498</v>
      </c>
      <c r="E8" s="5">
        <v>402</v>
      </c>
      <c r="F8" s="5">
        <v>356</v>
      </c>
      <c r="G8" s="5">
        <v>415</v>
      </c>
      <c r="H8" s="5">
        <v>421</v>
      </c>
      <c r="I8" s="5">
        <v>321</v>
      </c>
      <c r="J8" s="5">
        <v>126</v>
      </c>
      <c r="K8" s="5">
        <v>148</v>
      </c>
      <c r="L8" s="5">
        <v>317</v>
      </c>
      <c r="M8" s="5">
        <v>879</v>
      </c>
      <c r="N8" s="5">
        <v>102</v>
      </c>
      <c r="O8" s="5">
        <v>228</v>
      </c>
      <c r="P8" s="5">
        <v>581</v>
      </c>
      <c r="Q8" s="5">
        <v>496</v>
      </c>
      <c r="R8" s="5">
        <v>557</v>
      </c>
    </row>
    <row r="9" spans="2:18" ht="12.75" customHeight="1" x14ac:dyDescent="0.2">
      <c r="B9" s="4" t="s">
        <v>25</v>
      </c>
      <c r="C9" s="5">
        <v>391</v>
      </c>
      <c r="D9" s="5">
        <v>375</v>
      </c>
      <c r="E9" s="5">
        <v>796</v>
      </c>
      <c r="F9" s="5">
        <v>857</v>
      </c>
      <c r="G9" s="5">
        <v>1458</v>
      </c>
      <c r="H9" s="5">
        <v>2526</v>
      </c>
      <c r="I9" s="5">
        <v>2019</v>
      </c>
      <c r="J9" s="5">
        <v>1404</v>
      </c>
      <c r="K9" s="5">
        <v>2015</v>
      </c>
      <c r="L9" s="5">
        <v>3432</v>
      </c>
      <c r="M9" s="5">
        <v>7719</v>
      </c>
      <c r="N9" s="5">
        <v>1430</v>
      </c>
      <c r="O9" s="5">
        <v>3657</v>
      </c>
      <c r="P9" s="5">
        <v>4974</v>
      </c>
      <c r="Q9" s="5">
        <v>3581</v>
      </c>
      <c r="R9" s="5">
        <v>2078</v>
      </c>
    </row>
    <row r="10" spans="2:18" ht="12.75" customHeight="1" x14ac:dyDescent="0.2">
      <c r="B10" s="4" t="s">
        <v>26</v>
      </c>
      <c r="C10" s="5"/>
      <c r="D10" s="5"/>
      <c r="E10" s="5"/>
      <c r="F10" s="5"/>
      <c r="G10" s="5"/>
      <c r="H10" s="5"/>
      <c r="I10" s="5"/>
      <c r="J10" s="5">
        <v>32</v>
      </c>
      <c r="K10" s="5">
        <v>12</v>
      </c>
      <c r="L10" s="5"/>
      <c r="M10" s="5"/>
      <c r="N10" s="5"/>
      <c r="O10" s="5"/>
      <c r="P10" s="5"/>
      <c r="Q10" s="5"/>
      <c r="R10" s="5"/>
    </row>
    <row r="11" spans="2:18" ht="12.75" customHeight="1" x14ac:dyDescent="0.2">
      <c r="B11" s="4" t="s">
        <v>27</v>
      </c>
      <c r="C11" s="5">
        <v>14</v>
      </c>
      <c r="D11" s="5">
        <v>27</v>
      </c>
      <c r="E11" s="5">
        <v>27</v>
      </c>
      <c r="F11" s="5">
        <v>45</v>
      </c>
      <c r="G11" s="5">
        <v>50</v>
      </c>
      <c r="H11" s="5">
        <v>59</v>
      </c>
      <c r="I11" s="5">
        <v>48</v>
      </c>
      <c r="J11" s="5">
        <v>197</v>
      </c>
      <c r="K11" s="5">
        <v>393</v>
      </c>
      <c r="L11" s="5">
        <v>494</v>
      </c>
      <c r="M11" s="5">
        <v>632</v>
      </c>
      <c r="N11" s="5">
        <v>332</v>
      </c>
      <c r="O11" s="5">
        <v>773</v>
      </c>
      <c r="P11" s="5">
        <v>1208</v>
      </c>
      <c r="Q11" s="5">
        <v>1288</v>
      </c>
      <c r="R11" s="5">
        <v>1118</v>
      </c>
    </row>
    <row r="12" spans="2:18" ht="12.75" customHeight="1" x14ac:dyDescent="0.2">
      <c r="B12" s="4" t="s">
        <v>28</v>
      </c>
      <c r="C12" s="5">
        <v>20578</v>
      </c>
      <c r="D12" s="5">
        <v>22255</v>
      </c>
      <c r="E12" s="5">
        <v>27136</v>
      </c>
      <c r="F12" s="5">
        <v>28559</v>
      </c>
      <c r="G12" s="5">
        <v>46729</v>
      </c>
      <c r="H12" s="5">
        <v>44407</v>
      </c>
      <c r="I12" s="5">
        <v>82977</v>
      </c>
      <c r="J12" s="5">
        <v>62394</v>
      </c>
      <c r="K12" s="5">
        <v>48280</v>
      </c>
      <c r="L12" s="5">
        <v>68668</v>
      </c>
      <c r="M12" s="5">
        <v>64483</v>
      </c>
      <c r="N12" s="5">
        <v>7228</v>
      </c>
      <c r="O12" s="5">
        <v>6992</v>
      </c>
      <c r="P12" s="5">
        <v>41708</v>
      </c>
      <c r="Q12" s="5">
        <v>48383</v>
      </c>
      <c r="R12" s="5">
        <v>56784</v>
      </c>
    </row>
    <row r="13" spans="2:18" ht="12.75" customHeight="1" x14ac:dyDescent="0.2">
      <c r="B13" s="4" t="s">
        <v>29</v>
      </c>
      <c r="C13" s="5">
        <v>64982</v>
      </c>
      <c r="D13" s="5">
        <v>69323</v>
      </c>
      <c r="E13" s="5">
        <v>72393</v>
      </c>
      <c r="F13" s="5">
        <v>70956</v>
      </c>
      <c r="G13" s="5">
        <v>73365</v>
      </c>
      <c r="H13" s="5">
        <v>67198</v>
      </c>
      <c r="I13" s="5">
        <v>48522</v>
      </c>
      <c r="J13" s="5">
        <v>39063</v>
      </c>
      <c r="K13" s="5">
        <v>48320</v>
      </c>
      <c r="L13" s="5">
        <v>51880</v>
      </c>
      <c r="M13" s="5">
        <v>66882</v>
      </c>
      <c r="N13" s="5">
        <v>9309</v>
      </c>
      <c r="O13" s="5">
        <v>10178</v>
      </c>
      <c r="P13" s="5">
        <v>36445</v>
      </c>
      <c r="Q13" s="5">
        <v>31950</v>
      </c>
      <c r="R13" s="5">
        <v>31587</v>
      </c>
    </row>
    <row r="14" spans="2:18" ht="12.75" customHeight="1" x14ac:dyDescent="0.2">
      <c r="B14" s="4" t="s">
        <v>30</v>
      </c>
      <c r="C14" s="5"/>
      <c r="D14" s="5"/>
      <c r="E14" s="5"/>
      <c r="F14" s="5"/>
      <c r="G14" s="5"/>
      <c r="H14" s="5"/>
      <c r="I14" s="5">
        <v>8</v>
      </c>
      <c r="J14" s="5"/>
      <c r="K14" s="5"/>
      <c r="L14" s="5">
        <v>27</v>
      </c>
      <c r="M14" s="5">
        <v>4</v>
      </c>
      <c r="N14" s="5"/>
      <c r="O14" s="5"/>
      <c r="P14" s="5"/>
      <c r="Q14" s="5"/>
      <c r="R14" s="5"/>
    </row>
    <row r="15" spans="2:18" ht="12.75" customHeight="1" x14ac:dyDescent="0.2">
      <c r="B15" s="4" t="s">
        <v>31</v>
      </c>
      <c r="C15" s="5">
        <v>129642</v>
      </c>
      <c r="D15" s="5">
        <v>131685</v>
      </c>
      <c r="E15" s="5">
        <v>156009</v>
      </c>
      <c r="F15" s="5">
        <v>164899</v>
      </c>
      <c r="G15" s="5">
        <v>190457</v>
      </c>
      <c r="H15" s="5">
        <v>200730</v>
      </c>
      <c r="I15" s="5">
        <v>225762</v>
      </c>
      <c r="J15" s="5">
        <v>97626</v>
      </c>
      <c r="K15" s="5">
        <v>77153</v>
      </c>
      <c r="L15" s="5">
        <v>96488</v>
      </c>
      <c r="M15" s="5">
        <v>120837</v>
      </c>
      <c r="N15" s="5">
        <v>15109</v>
      </c>
      <c r="O15" s="5">
        <v>15674</v>
      </c>
      <c r="P15" s="5">
        <v>118847</v>
      </c>
      <c r="Q15" s="5">
        <v>192770</v>
      </c>
      <c r="R15" s="5">
        <v>205874</v>
      </c>
    </row>
    <row r="16" spans="2:18" ht="12.75" customHeight="1" x14ac:dyDescent="0.2">
      <c r="B16" s="4" t="s">
        <v>32</v>
      </c>
      <c r="C16" s="5">
        <v>548117</v>
      </c>
      <c r="D16" s="5">
        <v>500321</v>
      </c>
      <c r="E16" s="5">
        <v>528966</v>
      </c>
      <c r="F16" s="5">
        <v>505560</v>
      </c>
      <c r="G16" s="5">
        <v>518273</v>
      </c>
      <c r="H16" s="5">
        <v>512339</v>
      </c>
      <c r="I16" s="5">
        <v>486044</v>
      </c>
      <c r="J16" s="5">
        <v>310946</v>
      </c>
      <c r="K16" s="5">
        <v>287746</v>
      </c>
      <c r="L16" s="5">
        <v>353628</v>
      </c>
      <c r="M16" s="5">
        <v>401475</v>
      </c>
      <c r="N16" s="5">
        <v>112126</v>
      </c>
      <c r="O16" s="5">
        <v>284095</v>
      </c>
      <c r="P16" s="5">
        <v>454638</v>
      </c>
      <c r="Q16" s="5">
        <v>496482</v>
      </c>
      <c r="R16" s="5">
        <v>548794</v>
      </c>
    </row>
    <row r="17" spans="2:18" ht="12.75" customHeight="1" x14ac:dyDescent="0.2">
      <c r="B17" s="4" t="s">
        <v>33</v>
      </c>
      <c r="C17" s="5">
        <v>424155</v>
      </c>
      <c r="D17" s="5">
        <v>486381</v>
      </c>
      <c r="E17" s="5">
        <v>578685</v>
      </c>
      <c r="F17" s="5">
        <v>593238</v>
      </c>
      <c r="G17" s="5">
        <v>630754</v>
      </c>
      <c r="H17" s="5">
        <v>657684</v>
      </c>
      <c r="I17" s="5">
        <v>602488</v>
      </c>
      <c r="J17" s="5">
        <v>606223</v>
      </c>
      <c r="K17" s="5">
        <v>765514</v>
      </c>
      <c r="L17" s="5">
        <v>858506</v>
      </c>
      <c r="M17" s="5">
        <v>901723</v>
      </c>
      <c r="N17" s="5">
        <v>236797</v>
      </c>
      <c r="O17" s="5">
        <v>470618</v>
      </c>
      <c r="P17" s="5">
        <v>683834</v>
      </c>
      <c r="Q17" s="5">
        <v>855445</v>
      </c>
      <c r="R17" s="5">
        <v>956178</v>
      </c>
    </row>
    <row r="18" spans="2:18" ht="12.75" customHeight="1" x14ac:dyDescent="0.2">
      <c r="B18" s="4" t="s">
        <v>34</v>
      </c>
      <c r="C18" s="5">
        <v>238</v>
      </c>
      <c r="D18" s="5">
        <v>205</v>
      </c>
      <c r="E18" s="5">
        <v>209</v>
      </c>
      <c r="F18" s="5">
        <v>138</v>
      </c>
      <c r="G18" s="5">
        <v>326</v>
      </c>
      <c r="H18" s="5">
        <v>485</v>
      </c>
      <c r="I18" s="5">
        <v>347</v>
      </c>
      <c r="J18" s="5">
        <v>240</v>
      </c>
      <c r="K18" s="5">
        <v>93</v>
      </c>
      <c r="L18" s="5">
        <v>139</v>
      </c>
      <c r="M18" s="5">
        <v>191</v>
      </c>
      <c r="N18" s="5">
        <v>51</v>
      </c>
      <c r="O18" s="5">
        <v>82</v>
      </c>
      <c r="P18" s="5">
        <v>288</v>
      </c>
      <c r="Q18" s="5">
        <v>624</v>
      </c>
      <c r="R18" s="5">
        <v>938</v>
      </c>
    </row>
    <row r="19" spans="2:18" ht="12.75" customHeight="1" x14ac:dyDescent="0.2">
      <c r="B19" s="4" t="s">
        <v>35</v>
      </c>
      <c r="C19" s="5">
        <v>9090</v>
      </c>
      <c r="D19" s="5">
        <v>9375</v>
      </c>
      <c r="E19" s="5">
        <v>9712</v>
      </c>
      <c r="F19" s="5">
        <v>13342</v>
      </c>
      <c r="G19" s="5">
        <v>16230</v>
      </c>
      <c r="H19" s="5">
        <v>24305</v>
      </c>
      <c r="I19" s="5">
        <v>32476</v>
      </c>
      <c r="J19" s="5">
        <v>41505</v>
      </c>
      <c r="K19" s="5">
        <v>59442</v>
      </c>
      <c r="L19" s="5">
        <v>77075</v>
      </c>
      <c r="M19" s="5">
        <v>90299</v>
      </c>
      <c r="N19" s="5">
        <v>17852</v>
      </c>
      <c r="O19" s="5">
        <v>62730</v>
      </c>
      <c r="P19" s="5">
        <v>98147</v>
      </c>
      <c r="Q19" s="5">
        <v>64771</v>
      </c>
      <c r="R19" s="5">
        <v>64472</v>
      </c>
    </row>
    <row r="20" spans="2:18" ht="12.75" customHeight="1" x14ac:dyDescent="0.2">
      <c r="B20" s="4" t="s">
        <v>36</v>
      </c>
      <c r="C20" s="5">
        <v>3599</v>
      </c>
      <c r="D20" s="5">
        <v>2190</v>
      </c>
      <c r="E20" s="5">
        <v>6168</v>
      </c>
      <c r="F20" s="5">
        <v>6652</v>
      </c>
      <c r="G20" s="5">
        <v>8856</v>
      </c>
      <c r="H20" s="5">
        <v>12706</v>
      </c>
      <c r="I20" s="5">
        <v>12212</v>
      </c>
      <c r="J20" s="5">
        <v>8951</v>
      </c>
      <c r="K20" s="5">
        <v>11346</v>
      </c>
      <c r="L20" s="5">
        <v>17932</v>
      </c>
      <c r="M20" s="5">
        <v>20605</v>
      </c>
      <c r="N20" s="5">
        <v>5634</v>
      </c>
      <c r="O20" s="5">
        <v>8226</v>
      </c>
      <c r="P20" s="5">
        <v>24335</v>
      </c>
      <c r="Q20" s="5">
        <v>23651</v>
      </c>
      <c r="R20" s="5">
        <v>27519</v>
      </c>
    </row>
    <row r="21" spans="2:18" ht="12.75" customHeight="1" x14ac:dyDescent="0.2">
      <c r="B21" s="4" t="s">
        <v>37</v>
      </c>
      <c r="C21" s="5">
        <v>195</v>
      </c>
      <c r="D21" s="5">
        <v>185</v>
      </c>
      <c r="E21" s="5">
        <v>203</v>
      </c>
      <c r="F21" s="5">
        <v>230</v>
      </c>
      <c r="G21" s="5">
        <v>182</v>
      </c>
      <c r="H21" s="5">
        <v>270</v>
      </c>
      <c r="I21" s="5">
        <v>201</v>
      </c>
      <c r="J21" s="5">
        <v>165</v>
      </c>
      <c r="K21" s="5">
        <v>124</v>
      </c>
      <c r="L21" s="5">
        <v>134</v>
      </c>
      <c r="M21" s="5">
        <v>179</v>
      </c>
      <c r="N21" s="5">
        <v>51</v>
      </c>
      <c r="O21" s="5">
        <v>135</v>
      </c>
      <c r="P21" s="5">
        <v>438</v>
      </c>
      <c r="Q21" s="5">
        <v>623</v>
      </c>
      <c r="R21" s="5">
        <v>573</v>
      </c>
    </row>
    <row r="22" spans="2:18" ht="12.75" customHeight="1" x14ac:dyDescent="0.2">
      <c r="B22" s="4" t="s">
        <v>38</v>
      </c>
      <c r="C22" s="5">
        <v>142422</v>
      </c>
      <c r="D22" s="5">
        <v>152421</v>
      </c>
      <c r="E22" s="5">
        <v>123607</v>
      </c>
      <c r="F22" s="5">
        <v>138007</v>
      </c>
      <c r="G22" s="5">
        <v>200659</v>
      </c>
      <c r="H22" s="5">
        <v>223975</v>
      </c>
      <c r="I22" s="5">
        <v>204355</v>
      </c>
      <c r="J22" s="5">
        <v>113793</v>
      </c>
      <c r="K22" s="5">
        <v>229229</v>
      </c>
      <c r="L22" s="5">
        <v>245254</v>
      </c>
      <c r="M22" s="5">
        <v>258419</v>
      </c>
      <c r="N22" s="5">
        <v>106426</v>
      </c>
      <c r="O22" s="5">
        <v>220932</v>
      </c>
      <c r="P22" s="5">
        <v>239966</v>
      </c>
      <c r="Q22" s="5">
        <v>309216</v>
      </c>
      <c r="R22" s="5">
        <v>334796</v>
      </c>
    </row>
    <row r="23" spans="2:18" ht="12.75" customHeight="1" x14ac:dyDescent="0.2">
      <c r="B23" s="4" t="s">
        <v>39</v>
      </c>
      <c r="C23" s="5">
        <v>592078</v>
      </c>
      <c r="D23" s="5">
        <v>543003</v>
      </c>
      <c r="E23" s="5">
        <v>585860</v>
      </c>
      <c r="F23" s="5">
        <v>608071</v>
      </c>
      <c r="G23" s="5">
        <v>651596</v>
      </c>
      <c r="H23" s="5">
        <v>660857</v>
      </c>
      <c r="I23" s="5">
        <v>617406</v>
      </c>
      <c r="J23" s="5">
        <v>413614</v>
      </c>
      <c r="K23" s="5">
        <v>419998</v>
      </c>
      <c r="L23" s="5">
        <v>511559</v>
      </c>
      <c r="M23" s="5">
        <v>557435</v>
      </c>
      <c r="N23" s="5">
        <v>138729</v>
      </c>
      <c r="O23" s="5">
        <v>339529</v>
      </c>
      <c r="P23" s="5">
        <v>596173</v>
      </c>
      <c r="Q23" s="5">
        <v>596355</v>
      </c>
      <c r="R23" s="5">
        <v>625263</v>
      </c>
    </row>
    <row r="24" spans="2:18" ht="12.75" customHeight="1" x14ac:dyDescent="0.2">
      <c r="B24" s="4" t="s">
        <v>40</v>
      </c>
      <c r="C24" s="5">
        <v>56</v>
      </c>
      <c r="D24" s="5">
        <v>56</v>
      </c>
      <c r="E24" s="5">
        <v>69</v>
      </c>
      <c r="F24" s="5">
        <v>58</v>
      </c>
      <c r="G24" s="5">
        <v>90</v>
      </c>
      <c r="H24" s="5">
        <v>177</v>
      </c>
      <c r="I24" s="5">
        <v>200</v>
      </c>
      <c r="J24" s="5">
        <v>203</v>
      </c>
      <c r="K24" s="5">
        <v>239</v>
      </c>
      <c r="L24" s="5">
        <v>276</v>
      </c>
      <c r="M24" s="5">
        <v>292</v>
      </c>
      <c r="N24" s="5">
        <v>103</v>
      </c>
      <c r="O24" s="5">
        <v>228</v>
      </c>
      <c r="P24" s="5">
        <v>303</v>
      </c>
      <c r="Q24" s="5">
        <v>423</v>
      </c>
      <c r="R24" s="5">
        <v>469</v>
      </c>
    </row>
    <row r="25" spans="2:18" ht="12.75" customHeight="1" x14ac:dyDescent="0.2">
      <c r="B25" s="4" t="s">
        <v>41</v>
      </c>
      <c r="C25" s="5">
        <v>201</v>
      </c>
      <c r="D25" s="5">
        <v>155</v>
      </c>
      <c r="E25" s="5">
        <v>288</v>
      </c>
      <c r="F25" s="5">
        <v>339</v>
      </c>
      <c r="G25" s="5">
        <v>1577</v>
      </c>
      <c r="H25" s="5">
        <v>714</v>
      </c>
      <c r="I25" s="5">
        <v>818</v>
      </c>
      <c r="J25" s="5">
        <v>779</v>
      </c>
      <c r="K25" s="5">
        <v>851</v>
      </c>
      <c r="L25" s="5">
        <v>1028</v>
      </c>
      <c r="M25" s="5">
        <v>1351</v>
      </c>
      <c r="N25" s="5">
        <v>521</v>
      </c>
      <c r="O25" s="5">
        <v>1163</v>
      </c>
      <c r="P25" s="5">
        <v>1777</v>
      </c>
      <c r="Q25" s="5">
        <v>1493</v>
      </c>
      <c r="R25" s="5">
        <v>1248</v>
      </c>
    </row>
    <row r="26" spans="2:18" ht="12.75" customHeight="1" x14ac:dyDescent="0.2">
      <c r="B26" s="4" t="s">
        <v>42</v>
      </c>
      <c r="C26" s="5">
        <v>3</v>
      </c>
      <c r="D26" s="5">
        <v>13</v>
      </c>
      <c r="E26" s="5">
        <v>4</v>
      </c>
      <c r="F26" s="5">
        <v>1</v>
      </c>
      <c r="G26" s="5">
        <v>5</v>
      </c>
      <c r="H26" s="5">
        <v>2</v>
      </c>
      <c r="I26" s="5">
        <v>1</v>
      </c>
      <c r="J26" s="5">
        <v>2</v>
      </c>
      <c r="K26" s="5"/>
      <c r="L26" s="5"/>
      <c r="M26" s="5"/>
      <c r="N26" s="5"/>
      <c r="O26" s="5"/>
      <c r="P26" s="5"/>
      <c r="Q26" s="5">
        <v>5</v>
      </c>
      <c r="R26" s="5">
        <v>5</v>
      </c>
    </row>
    <row r="27" spans="2:18" ht="12.75" customHeight="1" x14ac:dyDescent="0.2">
      <c r="B27" s="4" t="s">
        <v>43</v>
      </c>
      <c r="C27" s="5">
        <v>34</v>
      </c>
      <c r="D27" s="5">
        <v>27</v>
      </c>
      <c r="E27" s="5">
        <v>40</v>
      </c>
      <c r="F27" s="5">
        <v>46</v>
      </c>
      <c r="G27" s="5">
        <v>40</v>
      </c>
      <c r="H27" s="5">
        <v>33</v>
      </c>
      <c r="I27" s="5">
        <v>55</v>
      </c>
      <c r="J27" s="5">
        <v>48</v>
      </c>
      <c r="K27" s="5">
        <v>36</v>
      </c>
      <c r="L27" s="5">
        <v>27</v>
      </c>
      <c r="M27" s="5">
        <v>79</v>
      </c>
      <c r="N27" s="5">
        <v>2</v>
      </c>
      <c r="O27" s="5">
        <v>18</v>
      </c>
      <c r="P27" s="5">
        <v>42</v>
      </c>
      <c r="Q27" s="5">
        <v>72</v>
      </c>
      <c r="R27" s="5">
        <v>92</v>
      </c>
    </row>
    <row r="28" spans="2:18" ht="12.75" customHeight="1" x14ac:dyDescent="0.2">
      <c r="B28" s="4" t="s">
        <v>44</v>
      </c>
      <c r="C28" s="5">
        <v>896</v>
      </c>
      <c r="D28" s="5">
        <v>759</v>
      </c>
      <c r="E28" s="5">
        <v>968</v>
      </c>
      <c r="F28" s="5">
        <v>1145</v>
      </c>
      <c r="G28" s="5">
        <v>1029</v>
      </c>
      <c r="H28" s="5">
        <v>1356</v>
      </c>
      <c r="I28" s="5">
        <v>1555</v>
      </c>
      <c r="J28" s="5">
        <v>1282</v>
      </c>
      <c r="K28" s="5">
        <v>1264</v>
      </c>
      <c r="L28" s="5">
        <v>1780</v>
      </c>
      <c r="M28" s="5">
        <v>2491</v>
      </c>
      <c r="N28" s="5">
        <v>553</v>
      </c>
      <c r="O28" s="5">
        <v>947</v>
      </c>
      <c r="P28" s="5">
        <v>3207</v>
      </c>
      <c r="Q28" s="5">
        <v>3797</v>
      </c>
      <c r="R28" s="5">
        <v>4720</v>
      </c>
    </row>
    <row r="29" spans="2:18" ht="12.75" customHeight="1" x14ac:dyDescent="0.2">
      <c r="B29" s="4" t="s">
        <v>45</v>
      </c>
      <c r="C29" s="5">
        <v>52271</v>
      </c>
      <c r="D29" s="5">
        <v>47361</v>
      </c>
      <c r="E29" s="5">
        <v>56522</v>
      </c>
      <c r="F29" s="5">
        <v>61851</v>
      </c>
      <c r="G29" s="5">
        <v>72086</v>
      </c>
      <c r="H29" s="5">
        <v>83258</v>
      </c>
      <c r="I29" s="5">
        <v>85434</v>
      </c>
      <c r="J29" s="5">
        <v>66177</v>
      </c>
      <c r="K29" s="5">
        <v>90378</v>
      </c>
      <c r="L29" s="5">
        <v>120480</v>
      </c>
      <c r="M29" s="5">
        <v>144445</v>
      </c>
      <c r="N29" s="5">
        <v>61651</v>
      </c>
      <c r="O29" s="5">
        <v>131347</v>
      </c>
      <c r="P29" s="5">
        <v>200698</v>
      </c>
      <c r="Q29" s="5">
        <v>177893</v>
      </c>
      <c r="R29" s="5">
        <v>197388</v>
      </c>
    </row>
    <row r="30" spans="2:18" ht="12.75" customHeight="1" x14ac:dyDescent="0.2">
      <c r="B30" s="4" t="s">
        <v>46</v>
      </c>
      <c r="C30" s="5">
        <v>110</v>
      </c>
      <c r="D30" s="5">
        <v>65</v>
      </c>
      <c r="E30" s="5">
        <v>102</v>
      </c>
      <c r="F30" s="5">
        <v>202</v>
      </c>
      <c r="G30" s="5">
        <v>168</v>
      </c>
      <c r="H30" s="5">
        <v>629</v>
      </c>
      <c r="I30" s="5">
        <v>188</v>
      </c>
      <c r="J30" s="5">
        <v>167</v>
      </c>
      <c r="K30" s="5">
        <v>168</v>
      </c>
      <c r="L30" s="5">
        <v>301</v>
      </c>
      <c r="M30" s="5">
        <v>417</v>
      </c>
      <c r="N30" s="5">
        <v>81</v>
      </c>
      <c r="O30" s="5">
        <v>186</v>
      </c>
      <c r="P30" s="5">
        <v>461</v>
      </c>
      <c r="Q30" s="5">
        <v>506</v>
      </c>
      <c r="R30" s="5">
        <v>615</v>
      </c>
    </row>
    <row r="31" spans="2:18" ht="12.75" customHeight="1" x14ac:dyDescent="0.2">
      <c r="B31" s="4" t="s">
        <v>47</v>
      </c>
      <c r="C31" s="5"/>
      <c r="D31" s="5"/>
      <c r="E31" s="5"/>
      <c r="F31" s="5"/>
      <c r="G31" s="5"/>
      <c r="H31" s="5"/>
      <c r="I31" s="5"/>
      <c r="J31" s="5"/>
      <c r="K31" s="5">
        <v>1</v>
      </c>
      <c r="L31" s="5"/>
      <c r="M31" s="5"/>
      <c r="N31" s="5"/>
      <c r="O31" s="5"/>
      <c r="P31" s="5"/>
      <c r="Q31" s="5"/>
      <c r="R31" s="5"/>
    </row>
    <row r="32" spans="2:18" ht="12.75" customHeight="1" x14ac:dyDescent="0.2">
      <c r="B32" s="4" t="s">
        <v>48</v>
      </c>
      <c r="C32" s="5">
        <v>53574</v>
      </c>
      <c r="D32" s="5">
        <v>65246</v>
      </c>
      <c r="E32" s="5">
        <v>89442</v>
      </c>
      <c r="F32" s="5">
        <v>88903</v>
      </c>
      <c r="G32" s="5">
        <v>113433</v>
      </c>
      <c r="H32" s="5">
        <v>91627</v>
      </c>
      <c r="I32" s="5">
        <v>85473</v>
      </c>
      <c r="J32" s="5">
        <v>42530</v>
      </c>
      <c r="K32" s="5">
        <v>49754</v>
      </c>
      <c r="L32" s="5">
        <v>78691</v>
      </c>
      <c r="M32" s="5">
        <v>101164</v>
      </c>
      <c r="N32" s="5">
        <v>22722</v>
      </c>
      <c r="O32" s="5">
        <v>17788</v>
      </c>
      <c r="P32" s="5">
        <v>84582</v>
      </c>
      <c r="Q32" s="5">
        <v>106717</v>
      </c>
      <c r="R32" s="5">
        <v>120201</v>
      </c>
    </row>
    <row r="33" spans="2:18" ht="12.75" customHeight="1" x14ac:dyDescent="0.2">
      <c r="B33" s="4" t="s">
        <v>49</v>
      </c>
      <c r="C33" s="5">
        <v>266</v>
      </c>
      <c r="D33" s="5">
        <v>315</v>
      </c>
      <c r="E33" s="5">
        <v>19504</v>
      </c>
      <c r="F33" s="5">
        <v>552</v>
      </c>
      <c r="G33" s="5">
        <v>634</v>
      </c>
      <c r="H33" s="5">
        <v>893</v>
      </c>
      <c r="I33" s="5">
        <v>909</v>
      </c>
      <c r="J33" s="5">
        <v>605</v>
      </c>
      <c r="K33" s="5">
        <v>554</v>
      </c>
      <c r="L33" s="5">
        <v>918</v>
      </c>
      <c r="M33" s="5">
        <v>1282</v>
      </c>
      <c r="N33" s="5">
        <v>158</v>
      </c>
      <c r="O33" s="5">
        <v>33</v>
      </c>
      <c r="P33" s="5">
        <v>869</v>
      </c>
      <c r="Q33" s="5">
        <v>1773</v>
      </c>
      <c r="R33" s="5">
        <v>1736</v>
      </c>
    </row>
    <row r="34" spans="2:18" ht="12.75" customHeight="1" x14ac:dyDescent="0.2">
      <c r="B34" s="4" t="s">
        <v>50</v>
      </c>
      <c r="C34" s="5">
        <v>1406604</v>
      </c>
      <c r="D34" s="5">
        <v>1433970</v>
      </c>
      <c r="E34" s="5">
        <v>1491561</v>
      </c>
      <c r="F34" s="5">
        <v>1492073</v>
      </c>
      <c r="G34" s="5">
        <v>1582912</v>
      </c>
      <c r="H34" s="5">
        <v>1693591</v>
      </c>
      <c r="I34" s="5">
        <v>1821480</v>
      </c>
      <c r="J34" s="5">
        <v>1690766</v>
      </c>
      <c r="K34" s="5">
        <v>1852867</v>
      </c>
      <c r="L34" s="5">
        <v>2386885</v>
      </c>
      <c r="M34" s="5">
        <v>2713464</v>
      </c>
      <c r="N34" s="5">
        <v>1242961</v>
      </c>
      <c r="O34" s="5">
        <v>1402795</v>
      </c>
      <c r="P34" s="5">
        <v>2882512</v>
      </c>
      <c r="Q34" s="5">
        <v>2893092</v>
      </c>
      <c r="R34" s="5">
        <v>2918581</v>
      </c>
    </row>
    <row r="35" spans="2:18" ht="12.75" customHeight="1" x14ac:dyDescent="0.2">
      <c r="B35" s="4" t="s">
        <v>51</v>
      </c>
      <c r="C35" s="5">
        <v>326</v>
      </c>
      <c r="D35" s="5">
        <v>413</v>
      </c>
      <c r="E35" s="5">
        <v>506</v>
      </c>
      <c r="F35" s="5">
        <v>621</v>
      </c>
      <c r="G35" s="5">
        <v>1563</v>
      </c>
      <c r="H35" s="5">
        <v>2120</v>
      </c>
      <c r="I35" s="5">
        <v>2389</v>
      </c>
      <c r="J35" s="5">
        <v>1676</v>
      </c>
      <c r="K35" s="5">
        <v>2000</v>
      </c>
      <c r="L35" s="5">
        <v>2312</v>
      </c>
      <c r="M35" s="5">
        <v>2481</v>
      </c>
      <c r="N35" s="5">
        <v>985</v>
      </c>
      <c r="O35" s="5">
        <v>2466</v>
      </c>
      <c r="P35" s="5">
        <v>3254</v>
      </c>
      <c r="Q35" s="5">
        <v>3462</v>
      </c>
      <c r="R35" s="5">
        <v>3254</v>
      </c>
    </row>
    <row r="36" spans="2:18" ht="12.75" customHeight="1" x14ac:dyDescent="0.2">
      <c r="B36" s="4" t="s">
        <v>52</v>
      </c>
      <c r="C36" s="5">
        <v>95</v>
      </c>
      <c r="D36" s="5">
        <v>93</v>
      </c>
      <c r="E36" s="5">
        <v>119</v>
      </c>
      <c r="F36" s="5">
        <v>178</v>
      </c>
      <c r="G36" s="5">
        <v>251</v>
      </c>
      <c r="H36" s="5">
        <v>265</v>
      </c>
      <c r="I36" s="5">
        <v>268</v>
      </c>
      <c r="J36" s="5">
        <v>282</v>
      </c>
      <c r="K36" s="5">
        <v>260</v>
      </c>
      <c r="L36" s="5">
        <v>363</v>
      </c>
      <c r="M36" s="5">
        <v>348</v>
      </c>
      <c r="N36" s="5">
        <v>136</v>
      </c>
      <c r="O36" s="5">
        <v>431</v>
      </c>
      <c r="P36" s="5">
        <v>572</v>
      </c>
      <c r="Q36" s="5">
        <v>463</v>
      </c>
      <c r="R36" s="5">
        <v>416</v>
      </c>
    </row>
    <row r="37" spans="2:18" ht="12.75" customHeight="1" x14ac:dyDescent="0.2">
      <c r="B37" s="4" t="s">
        <v>53</v>
      </c>
      <c r="C37" s="5">
        <v>287</v>
      </c>
      <c r="D37" s="5">
        <v>112</v>
      </c>
      <c r="E37" s="5">
        <v>139</v>
      </c>
      <c r="F37" s="5">
        <v>148</v>
      </c>
      <c r="G37" s="5">
        <v>133</v>
      </c>
      <c r="H37" s="5">
        <v>173</v>
      </c>
      <c r="I37" s="5">
        <v>228</v>
      </c>
      <c r="J37" s="5">
        <v>223</v>
      </c>
      <c r="K37" s="5">
        <v>196</v>
      </c>
      <c r="L37" s="5">
        <v>321</v>
      </c>
      <c r="M37" s="5">
        <v>609</v>
      </c>
      <c r="N37" s="5">
        <v>97</v>
      </c>
      <c r="O37" s="5">
        <v>113</v>
      </c>
      <c r="P37" s="5">
        <v>379</v>
      </c>
      <c r="Q37" s="5">
        <v>494</v>
      </c>
      <c r="R37" s="5">
        <v>621</v>
      </c>
    </row>
    <row r="38" spans="2:18" ht="12.75" customHeight="1" x14ac:dyDescent="0.2">
      <c r="B38" s="4" t="s">
        <v>54</v>
      </c>
      <c r="C38" s="5">
        <v>1553</v>
      </c>
      <c r="D38" s="5">
        <v>1381</v>
      </c>
      <c r="E38" s="5">
        <v>1609</v>
      </c>
      <c r="F38" s="5">
        <v>2411</v>
      </c>
      <c r="G38" s="5">
        <v>5775</v>
      </c>
      <c r="H38" s="5">
        <v>6027</v>
      </c>
      <c r="I38" s="5">
        <v>6198</v>
      </c>
      <c r="J38" s="5">
        <v>5498</v>
      </c>
      <c r="K38" s="5">
        <v>5883</v>
      </c>
      <c r="L38" s="5">
        <v>8015</v>
      </c>
      <c r="M38" s="5">
        <v>8742</v>
      </c>
      <c r="N38" s="5">
        <v>3570</v>
      </c>
      <c r="O38" s="5">
        <v>7592</v>
      </c>
      <c r="P38" s="5">
        <v>9545</v>
      </c>
      <c r="Q38" s="5">
        <v>7219</v>
      </c>
      <c r="R38" s="5">
        <v>6429</v>
      </c>
    </row>
    <row r="39" spans="2:18" ht="12.75" customHeight="1" x14ac:dyDescent="0.2">
      <c r="B39" s="4" t="s">
        <v>55</v>
      </c>
      <c r="C39" s="5">
        <v>155270</v>
      </c>
      <c r="D39" s="5">
        <v>152556</v>
      </c>
      <c r="E39" s="5">
        <v>191903</v>
      </c>
      <c r="F39" s="5">
        <v>182252</v>
      </c>
      <c r="G39" s="5">
        <v>199497</v>
      </c>
      <c r="H39" s="5">
        <v>190116</v>
      </c>
      <c r="I39" s="5">
        <v>187615</v>
      </c>
      <c r="J39" s="5">
        <v>106285</v>
      </c>
      <c r="K39" s="5">
        <v>81196</v>
      </c>
      <c r="L39" s="5">
        <v>108272</v>
      </c>
      <c r="M39" s="5">
        <v>139164</v>
      </c>
      <c r="N39" s="5">
        <v>34210</v>
      </c>
      <c r="O39" s="5">
        <v>72034</v>
      </c>
      <c r="P39" s="5">
        <v>197416</v>
      </c>
      <c r="Q39" s="5">
        <v>248868</v>
      </c>
      <c r="R39" s="5">
        <v>302728</v>
      </c>
    </row>
    <row r="40" spans="2:18" ht="12.75" customHeight="1" x14ac:dyDescent="0.2">
      <c r="B40" s="4" t="s">
        <v>56</v>
      </c>
      <c r="C40" s="5">
        <v>116</v>
      </c>
      <c r="D40" s="5">
        <v>77</v>
      </c>
      <c r="E40" s="5">
        <v>84</v>
      </c>
      <c r="F40" s="5">
        <v>128</v>
      </c>
      <c r="G40" s="5">
        <v>88</v>
      </c>
      <c r="H40" s="5">
        <v>145</v>
      </c>
      <c r="I40" s="5">
        <v>131</v>
      </c>
      <c r="J40" s="5">
        <v>77</v>
      </c>
      <c r="K40" s="5">
        <v>71</v>
      </c>
      <c r="L40" s="5">
        <v>143</v>
      </c>
      <c r="M40" s="5">
        <v>223</v>
      </c>
      <c r="N40" s="5">
        <v>97</v>
      </c>
      <c r="O40" s="5">
        <v>233</v>
      </c>
      <c r="P40" s="5">
        <v>398</v>
      </c>
      <c r="Q40" s="5">
        <v>341</v>
      </c>
      <c r="R40" s="5">
        <v>380</v>
      </c>
    </row>
    <row r="41" spans="2:18" ht="12.75" customHeight="1" x14ac:dyDescent="0.2">
      <c r="B41" s="4" t="s">
        <v>57</v>
      </c>
      <c r="C41" s="5"/>
      <c r="D41" s="5"/>
      <c r="E41" s="5"/>
      <c r="F41" s="5"/>
      <c r="G41" s="5"/>
      <c r="H41" s="5"/>
      <c r="I41" s="5"/>
      <c r="J41" s="5"/>
      <c r="K41" s="5">
        <v>1</v>
      </c>
      <c r="L41" s="5"/>
      <c r="M41" s="5"/>
      <c r="N41" s="5"/>
      <c r="O41" s="5"/>
      <c r="P41" s="5"/>
      <c r="Q41" s="5">
        <v>7</v>
      </c>
      <c r="R41" s="5">
        <v>1</v>
      </c>
    </row>
    <row r="42" spans="2:18" ht="12.75" customHeight="1" x14ac:dyDescent="0.2">
      <c r="B42" s="4" t="s">
        <v>58</v>
      </c>
      <c r="C42" s="5">
        <v>227</v>
      </c>
      <c r="D42" s="5">
        <v>72</v>
      </c>
      <c r="E42" s="5">
        <v>140</v>
      </c>
      <c r="F42" s="5">
        <v>144</v>
      </c>
      <c r="G42" s="5">
        <v>172</v>
      </c>
      <c r="H42" s="5">
        <v>178</v>
      </c>
      <c r="I42" s="5">
        <v>134</v>
      </c>
      <c r="J42" s="5">
        <v>177</v>
      </c>
      <c r="K42" s="5">
        <v>153</v>
      </c>
      <c r="L42" s="5">
        <v>227</v>
      </c>
      <c r="M42" s="5">
        <v>199</v>
      </c>
      <c r="N42" s="5">
        <v>104</v>
      </c>
      <c r="O42" s="5">
        <v>213</v>
      </c>
      <c r="P42" s="5">
        <v>244</v>
      </c>
      <c r="Q42" s="5">
        <v>201</v>
      </c>
      <c r="R42" s="5">
        <v>226</v>
      </c>
    </row>
    <row r="43" spans="2:18" ht="12.75" customHeight="1" x14ac:dyDescent="0.2">
      <c r="B43" s="4" t="s">
        <v>59</v>
      </c>
      <c r="C43" s="5">
        <v>111</v>
      </c>
      <c r="D43" s="5">
        <v>106</v>
      </c>
      <c r="E43" s="5">
        <v>150</v>
      </c>
      <c r="F43" s="5">
        <v>147</v>
      </c>
      <c r="G43" s="5">
        <v>417</v>
      </c>
      <c r="H43" s="5">
        <v>979</v>
      </c>
      <c r="I43" s="5">
        <v>925</v>
      </c>
      <c r="J43" s="5">
        <v>1010</v>
      </c>
      <c r="K43" s="5">
        <v>1061</v>
      </c>
      <c r="L43" s="5">
        <v>1237</v>
      </c>
      <c r="M43" s="5">
        <v>1712</v>
      </c>
      <c r="N43" s="5">
        <v>1327</v>
      </c>
      <c r="O43" s="5">
        <v>4357</v>
      </c>
      <c r="P43" s="5">
        <v>6830</v>
      </c>
      <c r="Q43" s="5">
        <v>5508</v>
      </c>
      <c r="R43" s="5">
        <v>4574</v>
      </c>
    </row>
    <row r="44" spans="2:18" ht="12.75" customHeight="1" x14ac:dyDescent="0.2">
      <c r="B44" s="4" t="s">
        <v>60</v>
      </c>
      <c r="C44" s="5">
        <v>7612</v>
      </c>
      <c r="D44" s="5">
        <v>8183</v>
      </c>
      <c r="E44" s="5">
        <v>11964</v>
      </c>
      <c r="F44" s="5">
        <v>12765</v>
      </c>
      <c r="G44" s="5">
        <v>15905</v>
      </c>
      <c r="H44" s="5">
        <v>17451</v>
      </c>
      <c r="I44" s="5">
        <v>24307</v>
      </c>
      <c r="J44" s="5">
        <v>10421</v>
      </c>
      <c r="K44" s="5">
        <v>8645</v>
      </c>
      <c r="L44" s="5">
        <v>14609</v>
      </c>
      <c r="M44" s="5">
        <v>18509</v>
      </c>
      <c r="N44" s="5">
        <v>3320</v>
      </c>
      <c r="O44" s="5">
        <v>3815</v>
      </c>
      <c r="P44" s="5">
        <v>17333</v>
      </c>
      <c r="Q44" s="5">
        <v>25713</v>
      </c>
      <c r="R44" s="5">
        <v>24746</v>
      </c>
    </row>
    <row r="45" spans="2:18" ht="12.75" customHeight="1" x14ac:dyDescent="0.2">
      <c r="B45" s="202" t="s">
        <v>646</v>
      </c>
      <c r="C45" s="5"/>
      <c r="D45" s="5"/>
      <c r="E45" s="5"/>
      <c r="F45" s="5"/>
      <c r="G45" s="5"/>
      <c r="H45" s="5"/>
      <c r="I45" s="5"/>
      <c r="J45" s="5"/>
      <c r="K45" s="5"/>
      <c r="L45" s="5"/>
      <c r="M45" s="5"/>
      <c r="N45" s="5"/>
      <c r="O45" s="5"/>
      <c r="P45" s="5"/>
      <c r="Q45" s="5"/>
      <c r="R45" s="5">
        <v>0</v>
      </c>
    </row>
    <row r="46" spans="2:18" ht="12.75" customHeight="1" x14ac:dyDescent="0.2">
      <c r="B46" s="4" t="s">
        <v>61</v>
      </c>
      <c r="C46" s="5"/>
      <c r="D46" s="5"/>
      <c r="E46" s="5"/>
      <c r="F46" s="5"/>
      <c r="G46" s="5">
        <v>1</v>
      </c>
      <c r="H46" s="5"/>
      <c r="I46" s="5"/>
      <c r="J46" s="5"/>
      <c r="K46" s="5"/>
      <c r="L46" s="5"/>
      <c r="M46" s="5"/>
      <c r="N46" s="5"/>
      <c r="O46" s="5"/>
      <c r="P46" s="5"/>
      <c r="Q46" s="5"/>
      <c r="R46" s="5"/>
    </row>
    <row r="47" spans="2:18" ht="12.75" customHeight="1" x14ac:dyDescent="0.2">
      <c r="B47" s="4" t="s">
        <v>62</v>
      </c>
      <c r="C47" s="5">
        <v>7248</v>
      </c>
      <c r="D47" s="5">
        <v>7129</v>
      </c>
      <c r="E47" s="5">
        <v>9853</v>
      </c>
      <c r="F47" s="5">
        <v>12987</v>
      </c>
      <c r="G47" s="5">
        <v>21979</v>
      </c>
      <c r="H47" s="5">
        <v>23378</v>
      </c>
      <c r="I47" s="5">
        <v>26046</v>
      </c>
      <c r="J47" s="5">
        <v>19416</v>
      </c>
      <c r="K47" s="5">
        <v>29650</v>
      </c>
      <c r="L47" s="5">
        <v>56031</v>
      </c>
      <c r="M47" s="5">
        <v>70974</v>
      </c>
      <c r="N47" s="5">
        <v>10601</v>
      </c>
      <c r="O47" s="5">
        <v>30094</v>
      </c>
      <c r="P47" s="5">
        <v>77863</v>
      </c>
      <c r="Q47" s="5">
        <v>69257</v>
      </c>
      <c r="R47" s="5">
        <v>72376</v>
      </c>
    </row>
    <row r="48" spans="2:18" ht="12.75" customHeight="1" x14ac:dyDescent="0.2">
      <c r="B48" s="4" t="s">
        <v>63</v>
      </c>
      <c r="C48" s="5">
        <v>598</v>
      </c>
      <c r="D48" s="5">
        <v>459</v>
      </c>
      <c r="E48" s="5">
        <v>1020</v>
      </c>
      <c r="F48" s="5">
        <v>783</v>
      </c>
      <c r="G48" s="5">
        <v>989</v>
      </c>
      <c r="H48" s="5">
        <v>1196</v>
      </c>
      <c r="I48" s="5">
        <v>1210</v>
      </c>
      <c r="J48" s="5">
        <v>983</v>
      </c>
      <c r="K48" s="5">
        <v>1209</v>
      </c>
      <c r="L48" s="5">
        <v>1204</v>
      </c>
      <c r="M48" s="5">
        <v>1351</v>
      </c>
      <c r="N48" s="5">
        <v>669</v>
      </c>
      <c r="O48" s="5">
        <v>1202</v>
      </c>
      <c r="P48" s="5">
        <v>1570</v>
      </c>
      <c r="Q48" s="5">
        <v>871</v>
      </c>
      <c r="R48" s="5">
        <v>701</v>
      </c>
    </row>
    <row r="49" spans="2:18" ht="12.75" customHeight="1" x14ac:dyDescent="0.2">
      <c r="B49" s="4" t="s">
        <v>64</v>
      </c>
      <c r="C49" s="5"/>
      <c r="D49" s="5"/>
      <c r="E49" s="5"/>
      <c r="F49" s="5"/>
      <c r="G49" s="5"/>
      <c r="H49" s="5"/>
      <c r="I49" s="5"/>
      <c r="J49" s="5"/>
      <c r="K49" s="5"/>
      <c r="L49" s="5"/>
      <c r="M49" s="5"/>
      <c r="N49" s="5"/>
      <c r="O49" s="5"/>
      <c r="P49" s="5"/>
      <c r="Q49" s="5">
        <v>1</v>
      </c>
      <c r="R49" s="5"/>
    </row>
    <row r="50" spans="2:18" ht="12.75" customHeight="1" x14ac:dyDescent="0.2">
      <c r="B50" s="4" t="s">
        <v>65</v>
      </c>
      <c r="C50" s="5">
        <v>1774</v>
      </c>
      <c r="D50" s="5">
        <v>1305</v>
      </c>
      <c r="E50" s="5">
        <v>2179</v>
      </c>
      <c r="F50" s="5">
        <v>2465</v>
      </c>
      <c r="G50" s="5">
        <v>2639</v>
      </c>
      <c r="H50" s="5">
        <v>2731</v>
      </c>
      <c r="I50" s="5">
        <v>3659</v>
      </c>
      <c r="J50" s="5">
        <v>2088</v>
      </c>
      <c r="K50" s="5">
        <v>1936</v>
      </c>
      <c r="L50" s="5">
        <v>3621</v>
      </c>
      <c r="M50" s="5">
        <v>5026</v>
      </c>
      <c r="N50" s="5">
        <v>755</v>
      </c>
      <c r="O50" s="5">
        <v>1734</v>
      </c>
      <c r="P50" s="5">
        <v>8745</v>
      </c>
      <c r="Q50" s="5">
        <v>9604</v>
      </c>
      <c r="R50" s="5">
        <v>9062</v>
      </c>
    </row>
    <row r="51" spans="2:18" ht="12.75" customHeight="1" x14ac:dyDescent="0.2">
      <c r="B51" s="4" t="s">
        <v>66</v>
      </c>
      <c r="C51" s="5">
        <v>31407</v>
      </c>
      <c r="D51" s="5">
        <v>33563</v>
      </c>
      <c r="E51" s="5">
        <v>41959</v>
      </c>
      <c r="F51" s="5">
        <v>47144</v>
      </c>
      <c r="G51" s="5">
        <v>44058</v>
      </c>
      <c r="H51" s="5">
        <v>45297</v>
      </c>
      <c r="I51" s="5">
        <v>38598</v>
      </c>
      <c r="J51" s="5">
        <v>21346</v>
      </c>
      <c r="K51" s="5">
        <v>23630</v>
      </c>
      <c r="L51" s="5">
        <v>44188</v>
      </c>
      <c r="M51" s="5">
        <v>56465</v>
      </c>
      <c r="N51" s="5">
        <v>16566</v>
      </c>
      <c r="O51" s="5">
        <v>29464</v>
      </c>
      <c r="P51" s="5">
        <v>61327</v>
      </c>
      <c r="Q51" s="5">
        <v>66948</v>
      </c>
      <c r="R51" s="5">
        <v>77003</v>
      </c>
    </row>
    <row r="52" spans="2:18" ht="12.75" customHeight="1" x14ac:dyDescent="0.2">
      <c r="B52" s="4" t="s">
        <v>67</v>
      </c>
      <c r="C52" s="5">
        <v>807</v>
      </c>
      <c r="D52" s="5">
        <v>773</v>
      </c>
      <c r="E52" s="5">
        <v>828</v>
      </c>
      <c r="F52" s="5">
        <v>784</v>
      </c>
      <c r="G52" s="5">
        <v>1064</v>
      </c>
      <c r="H52" s="5">
        <v>1654</v>
      </c>
      <c r="I52" s="5">
        <v>1745</v>
      </c>
      <c r="J52" s="5">
        <v>1375</v>
      </c>
      <c r="K52" s="5">
        <v>2505</v>
      </c>
      <c r="L52" s="5">
        <v>3097</v>
      </c>
      <c r="M52" s="5">
        <v>3087</v>
      </c>
      <c r="N52" s="5">
        <v>596</v>
      </c>
      <c r="O52" s="5">
        <v>1502</v>
      </c>
      <c r="P52" s="5">
        <v>3557</v>
      </c>
      <c r="Q52" s="5">
        <v>4813</v>
      </c>
      <c r="R52" s="5">
        <v>7099</v>
      </c>
    </row>
    <row r="53" spans="2:18" ht="12.75" customHeight="1" x14ac:dyDescent="0.2">
      <c r="B53" s="4" t="s">
        <v>68</v>
      </c>
      <c r="C53" s="5">
        <v>13574</v>
      </c>
      <c r="D53" s="5">
        <v>15421</v>
      </c>
      <c r="E53" s="5">
        <v>16749</v>
      </c>
      <c r="F53" s="5">
        <v>18924</v>
      </c>
      <c r="G53" s="5">
        <v>14265</v>
      </c>
      <c r="H53" s="5">
        <v>15943</v>
      </c>
      <c r="I53" s="5">
        <v>12967</v>
      </c>
      <c r="J53" s="5">
        <v>10342</v>
      </c>
      <c r="K53" s="5">
        <v>10201</v>
      </c>
      <c r="L53" s="5">
        <v>10516</v>
      </c>
      <c r="M53" s="5">
        <v>12355</v>
      </c>
      <c r="N53" s="5">
        <v>2207</v>
      </c>
      <c r="O53" s="5">
        <v>2471</v>
      </c>
      <c r="P53" s="5">
        <v>11254</v>
      </c>
      <c r="Q53" s="5">
        <v>14232</v>
      </c>
      <c r="R53" s="5">
        <v>16762</v>
      </c>
    </row>
    <row r="54" spans="2:18" ht="12.75" customHeight="1" x14ac:dyDescent="0.2">
      <c r="B54" s="4" t="s">
        <v>69</v>
      </c>
      <c r="C54" s="5">
        <v>164733</v>
      </c>
      <c r="D54" s="5">
        <v>174426</v>
      </c>
      <c r="E54" s="5">
        <v>223369</v>
      </c>
      <c r="F54" s="5">
        <v>223986</v>
      </c>
      <c r="G54" s="5">
        <v>217254</v>
      </c>
      <c r="H54" s="5">
        <v>226189</v>
      </c>
      <c r="I54" s="5">
        <v>212464</v>
      </c>
      <c r="J54" s="5">
        <v>87328</v>
      </c>
      <c r="K54" s="5">
        <v>126567</v>
      </c>
      <c r="L54" s="5">
        <v>228251</v>
      </c>
      <c r="M54" s="5">
        <v>311359</v>
      </c>
      <c r="N54" s="5">
        <v>15642</v>
      </c>
      <c r="O54" s="5">
        <v>89734</v>
      </c>
      <c r="P54" s="5">
        <v>295454</v>
      </c>
      <c r="Q54" s="5">
        <v>384158</v>
      </c>
      <c r="R54" s="5">
        <v>410280</v>
      </c>
    </row>
    <row r="55" spans="2:18" ht="12.75" customHeight="1" x14ac:dyDescent="0.2">
      <c r="B55" s="4" t="s">
        <v>70</v>
      </c>
      <c r="C55" s="5">
        <v>32</v>
      </c>
      <c r="D55" s="5">
        <v>223</v>
      </c>
      <c r="E55" s="5">
        <v>11</v>
      </c>
      <c r="F55" s="5">
        <v>327</v>
      </c>
      <c r="G55" s="5">
        <v>4312</v>
      </c>
      <c r="H55" s="5">
        <v>6026</v>
      </c>
      <c r="I55" s="5">
        <v>5979</v>
      </c>
      <c r="J55" s="5">
        <v>5179</v>
      </c>
      <c r="K55" s="5">
        <v>6132</v>
      </c>
      <c r="L55" s="5">
        <v>7751</v>
      </c>
      <c r="M55" s="5">
        <v>8628</v>
      </c>
      <c r="N55" s="5">
        <v>3877</v>
      </c>
      <c r="O55" s="5">
        <v>7676</v>
      </c>
      <c r="P55" s="5">
        <v>10744</v>
      </c>
      <c r="Q55" s="5">
        <v>9116</v>
      </c>
      <c r="R55" s="5">
        <v>7844</v>
      </c>
    </row>
    <row r="56" spans="2:18" ht="12.75" customHeight="1" x14ac:dyDescent="0.2">
      <c r="B56" s="4" t="s">
        <v>71</v>
      </c>
      <c r="C56" s="5">
        <v>296085</v>
      </c>
      <c r="D56" s="5">
        <v>314446</v>
      </c>
      <c r="E56" s="5">
        <v>369867</v>
      </c>
      <c r="F56" s="5">
        <v>391312</v>
      </c>
      <c r="G56" s="5">
        <v>402818</v>
      </c>
      <c r="H56" s="5">
        <v>408287</v>
      </c>
      <c r="I56" s="5">
        <v>408841</v>
      </c>
      <c r="J56" s="5">
        <v>329618</v>
      </c>
      <c r="K56" s="5">
        <v>269026</v>
      </c>
      <c r="L56" s="5">
        <v>326278</v>
      </c>
      <c r="M56" s="5">
        <v>335877</v>
      </c>
      <c r="N56" s="5">
        <v>44694</v>
      </c>
      <c r="O56" s="5">
        <v>111499</v>
      </c>
      <c r="P56" s="5">
        <v>356127</v>
      </c>
      <c r="Q56" s="5">
        <v>319835</v>
      </c>
      <c r="R56" s="5">
        <v>345198</v>
      </c>
    </row>
    <row r="57" spans="2:18" ht="12.75" customHeight="1" x14ac:dyDescent="0.2">
      <c r="B57" s="4" t="s">
        <v>72</v>
      </c>
      <c r="C57" s="5">
        <v>229</v>
      </c>
      <c r="D57" s="5">
        <v>105</v>
      </c>
      <c r="E57" s="5">
        <v>186</v>
      </c>
      <c r="F57" s="5">
        <v>281</v>
      </c>
      <c r="G57" s="5">
        <v>646</v>
      </c>
      <c r="H57" s="5">
        <v>916</v>
      </c>
      <c r="I57" s="5">
        <v>1199</v>
      </c>
      <c r="J57" s="5">
        <v>1463</v>
      </c>
      <c r="K57" s="5">
        <v>1665</v>
      </c>
      <c r="L57" s="5">
        <v>2671</v>
      </c>
      <c r="M57" s="5">
        <v>4670</v>
      </c>
      <c r="N57" s="5">
        <v>3723</v>
      </c>
      <c r="O57" s="5">
        <v>7005</v>
      </c>
      <c r="P57" s="5">
        <v>5497</v>
      </c>
      <c r="Q57" s="5">
        <v>3757</v>
      </c>
      <c r="R57" s="5">
        <v>2529</v>
      </c>
    </row>
    <row r="58" spans="2:18" ht="12.75" customHeight="1" x14ac:dyDescent="0.2">
      <c r="B58" s="4" t="s">
        <v>73</v>
      </c>
      <c r="C58" s="5">
        <v>668</v>
      </c>
      <c r="D58" s="5">
        <v>668</v>
      </c>
      <c r="E58" s="5">
        <v>523</v>
      </c>
      <c r="F58" s="5">
        <v>246</v>
      </c>
      <c r="G58" s="5">
        <v>1127</v>
      </c>
      <c r="H58" s="5">
        <v>682</v>
      </c>
      <c r="I58" s="5">
        <v>476</v>
      </c>
      <c r="J58" s="5">
        <v>748</v>
      </c>
      <c r="K58" s="5">
        <v>2017</v>
      </c>
      <c r="L58" s="5">
        <v>3611</v>
      </c>
      <c r="M58" s="5">
        <v>5679</v>
      </c>
      <c r="N58" s="5">
        <v>2342</v>
      </c>
      <c r="O58" s="5">
        <v>7679</v>
      </c>
      <c r="P58" s="5">
        <v>10295</v>
      </c>
      <c r="Q58" s="5">
        <v>11485</v>
      </c>
      <c r="R58" s="5">
        <v>3910</v>
      </c>
    </row>
    <row r="59" spans="2:18" ht="12.75" customHeight="1" x14ac:dyDescent="0.2">
      <c r="B59" s="4" t="s">
        <v>74</v>
      </c>
      <c r="C59" s="5">
        <v>913</v>
      </c>
      <c r="D59" s="5">
        <v>1467</v>
      </c>
      <c r="E59" s="5">
        <v>2924</v>
      </c>
      <c r="F59" s="5">
        <v>2073</v>
      </c>
      <c r="G59" s="5">
        <v>727</v>
      </c>
      <c r="H59" s="5">
        <v>1349</v>
      </c>
      <c r="I59" s="5">
        <v>2583</v>
      </c>
      <c r="J59" s="5">
        <v>1625</v>
      </c>
      <c r="K59" s="5">
        <v>1359</v>
      </c>
      <c r="L59" s="5">
        <v>1938</v>
      </c>
      <c r="M59" s="5">
        <v>3478</v>
      </c>
      <c r="N59" s="5">
        <v>728</v>
      </c>
      <c r="O59" s="5">
        <v>2302</v>
      </c>
      <c r="P59" s="5">
        <v>4737</v>
      </c>
      <c r="Q59" s="5">
        <v>5425</v>
      </c>
      <c r="R59" s="5">
        <v>5138</v>
      </c>
    </row>
    <row r="60" spans="2:18" ht="12.75" customHeight="1" x14ac:dyDescent="0.2">
      <c r="B60" s="4" t="s">
        <v>75</v>
      </c>
      <c r="C60" s="5">
        <v>17</v>
      </c>
      <c r="D60" s="5">
        <v>3</v>
      </c>
      <c r="E60" s="5">
        <v>9</v>
      </c>
      <c r="F60" s="5">
        <v>20</v>
      </c>
      <c r="G60" s="5">
        <v>391</v>
      </c>
      <c r="H60" s="5">
        <v>33</v>
      </c>
      <c r="I60" s="5">
        <v>16</v>
      </c>
      <c r="J60" s="5">
        <v>31</v>
      </c>
      <c r="K60" s="5">
        <v>17</v>
      </c>
      <c r="L60" s="5">
        <v>39</v>
      </c>
      <c r="M60" s="5">
        <v>24</v>
      </c>
      <c r="N60" s="5">
        <v>5</v>
      </c>
      <c r="O60" s="5">
        <v>12</v>
      </c>
      <c r="P60" s="5">
        <v>45</v>
      </c>
      <c r="Q60" s="5">
        <v>57</v>
      </c>
      <c r="R60" s="5">
        <v>48</v>
      </c>
    </row>
    <row r="61" spans="2:18" ht="12.75" customHeight="1" x14ac:dyDescent="0.2">
      <c r="B61" s="4" t="s">
        <v>76</v>
      </c>
      <c r="C61" s="5">
        <v>2478</v>
      </c>
      <c r="D61" s="5">
        <v>2704</v>
      </c>
      <c r="E61" s="5">
        <v>3892</v>
      </c>
      <c r="F61" s="5">
        <v>4433</v>
      </c>
      <c r="G61" s="5">
        <v>4780</v>
      </c>
      <c r="H61" s="5">
        <v>5093</v>
      </c>
      <c r="I61" s="5">
        <v>6791</v>
      </c>
      <c r="J61" s="5">
        <v>4323</v>
      </c>
      <c r="K61" s="5">
        <v>5548</v>
      </c>
      <c r="L61" s="5">
        <v>8423</v>
      </c>
      <c r="M61" s="5">
        <v>8416</v>
      </c>
      <c r="N61" s="5">
        <v>1558</v>
      </c>
      <c r="O61" s="5">
        <v>4833</v>
      </c>
      <c r="P61" s="5">
        <v>15807</v>
      </c>
      <c r="Q61" s="5">
        <v>15770</v>
      </c>
      <c r="R61" s="5">
        <v>15418</v>
      </c>
    </row>
    <row r="62" spans="2:18" ht="12.75" customHeight="1" x14ac:dyDescent="0.2">
      <c r="B62" s="4" t="s">
        <v>77</v>
      </c>
      <c r="C62" s="5">
        <v>66912</v>
      </c>
      <c r="D62" s="5">
        <v>61560</v>
      </c>
      <c r="E62" s="5">
        <v>79665</v>
      </c>
      <c r="F62" s="5">
        <v>112025</v>
      </c>
      <c r="G62" s="5">
        <v>107437</v>
      </c>
      <c r="H62" s="5">
        <v>108762</v>
      </c>
      <c r="I62" s="5">
        <v>100040</v>
      </c>
      <c r="J62" s="5">
        <v>94871</v>
      </c>
      <c r="K62" s="5">
        <v>100971</v>
      </c>
      <c r="L62" s="5">
        <v>148943</v>
      </c>
      <c r="M62" s="5">
        <v>177655</v>
      </c>
      <c r="N62" s="5">
        <v>68936</v>
      </c>
      <c r="O62" s="5">
        <v>124483</v>
      </c>
      <c r="P62" s="5">
        <v>227850</v>
      </c>
      <c r="Q62" s="5">
        <v>187053</v>
      </c>
      <c r="R62" s="5">
        <v>231097</v>
      </c>
    </row>
    <row r="63" spans="2:18" ht="12.75" customHeight="1" x14ac:dyDescent="0.2">
      <c r="B63" s="4" t="s">
        <v>78</v>
      </c>
      <c r="C63" s="5">
        <v>358</v>
      </c>
      <c r="D63" s="5">
        <v>462</v>
      </c>
      <c r="E63" s="5">
        <v>570</v>
      </c>
      <c r="F63" s="5">
        <v>652</v>
      </c>
      <c r="G63" s="5">
        <v>745</v>
      </c>
      <c r="H63" s="5">
        <v>2032</v>
      </c>
      <c r="I63" s="5">
        <v>799</v>
      </c>
      <c r="J63" s="5">
        <v>637</v>
      </c>
      <c r="K63" s="5">
        <v>1082</v>
      </c>
      <c r="L63" s="5">
        <v>948</v>
      </c>
      <c r="M63" s="5">
        <v>1237</v>
      </c>
      <c r="N63" s="5">
        <v>216</v>
      </c>
      <c r="O63" s="5">
        <v>623</v>
      </c>
      <c r="P63" s="5">
        <v>1817</v>
      </c>
      <c r="Q63" s="5">
        <v>2499</v>
      </c>
      <c r="R63" s="5">
        <v>2356</v>
      </c>
    </row>
    <row r="64" spans="2:18" ht="12.75" customHeight="1" x14ac:dyDescent="0.2">
      <c r="B64" s="4" t="s">
        <v>614</v>
      </c>
      <c r="C64" s="5"/>
      <c r="D64" s="5"/>
      <c r="E64" s="5"/>
      <c r="F64" s="5"/>
      <c r="G64" s="5"/>
      <c r="H64" s="5"/>
      <c r="I64" s="5"/>
      <c r="J64" s="5"/>
      <c r="K64" s="5"/>
      <c r="L64" s="5"/>
      <c r="M64" s="5"/>
      <c r="N64" s="5"/>
      <c r="O64" s="5"/>
      <c r="P64" s="5">
        <v>0</v>
      </c>
      <c r="Q64" s="5"/>
      <c r="R64" s="5"/>
    </row>
    <row r="65" spans="2:18" ht="12.75" customHeight="1" x14ac:dyDescent="0.2">
      <c r="B65" s="4" t="s">
        <v>79</v>
      </c>
      <c r="C65" s="5">
        <v>15</v>
      </c>
      <c r="D65" s="5">
        <v>10</v>
      </c>
      <c r="E65" s="5">
        <v>57</v>
      </c>
      <c r="F65" s="5">
        <v>44</v>
      </c>
      <c r="G65" s="5">
        <v>69</v>
      </c>
      <c r="H65" s="5">
        <v>130</v>
      </c>
      <c r="I65" s="5">
        <v>117</v>
      </c>
      <c r="J65" s="5">
        <v>133</v>
      </c>
      <c r="K65" s="5">
        <v>80</v>
      </c>
      <c r="L65" s="5">
        <v>235</v>
      </c>
      <c r="M65" s="5">
        <v>290</v>
      </c>
      <c r="N65" s="5">
        <v>233</v>
      </c>
      <c r="O65" s="5">
        <v>646</v>
      </c>
      <c r="P65" s="5">
        <v>906</v>
      </c>
      <c r="Q65" s="5">
        <v>636</v>
      </c>
      <c r="R65" s="5">
        <v>701</v>
      </c>
    </row>
    <row r="66" spans="2:18" ht="12.75" customHeight="1" x14ac:dyDescent="0.2">
      <c r="B66" s="4" t="s">
        <v>80</v>
      </c>
      <c r="C66" s="5">
        <v>445</v>
      </c>
      <c r="D66" s="5">
        <v>561</v>
      </c>
      <c r="E66" s="5">
        <v>382</v>
      </c>
      <c r="F66" s="5">
        <v>546</v>
      </c>
      <c r="G66" s="5">
        <v>584</v>
      </c>
      <c r="H66" s="5">
        <v>1237</v>
      </c>
      <c r="I66" s="5">
        <v>1608</v>
      </c>
      <c r="J66" s="5">
        <v>1447</v>
      </c>
      <c r="K66" s="5">
        <v>2982</v>
      </c>
      <c r="L66" s="5">
        <v>6741</v>
      </c>
      <c r="M66" s="5">
        <v>10004</v>
      </c>
      <c r="N66" s="5">
        <v>2225</v>
      </c>
      <c r="O66" s="5">
        <v>5409</v>
      </c>
      <c r="P66" s="5">
        <v>11032</v>
      </c>
      <c r="Q66" s="5">
        <v>11607</v>
      </c>
      <c r="R66" s="5">
        <v>10783</v>
      </c>
    </row>
    <row r="67" spans="2:18" ht="12.75" customHeight="1" x14ac:dyDescent="0.2">
      <c r="B67" s="4" t="s">
        <v>81</v>
      </c>
      <c r="C67" s="5">
        <v>36413</v>
      </c>
      <c r="D67" s="5">
        <v>35136</v>
      </c>
      <c r="E67" s="5">
        <v>34921</v>
      </c>
      <c r="F67" s="5">
        <v>35459</v>
      </c>
      <c r="G67" s="5">
        <v>48537</v>
      </c>
      <c r="H67" s="5">
        <v>55649</v>
      </c>
      <c r="I67" s="5">
        <v>63363</v>
      </c>
      <c r="J67" s="5">
        <v>35549</v>
      </c>
      <c r="K67" s="5">
        <v>48024</v>
      </c>
      <c r="L67" s="5">
        <v>61707</v>
      </c>
      <c r="M67" s="5">
        <v>77041</v>
      </c>
      <c r="N67" s="5">
        <v>5113</v>
      </c>
      <c r="O67" s="5">
        <v>47597</v>
      </c>
      <c r="P67" s="5">
        <v>93209</v>
      </c>
      <c r="Q67" s="5">
        <v>96227</v>
      </c>
      <c r="R67" s="5">
        <v>103956</v>
      </c>
    </row>
    <row r="68" spans="2:18" ht="12.75" customHeight="1" x14ac:dyDescent="0.2">
      <c r="B68" s="4" t="s">
        <v>82</v>
      </c>
      <c r="C68" s="5">
        <v>2062</v>
      </c>
      <c r="D68" s="5">
        <v>1479</v>
      </c>
      <c r="E68" s="5">
        <v>1912</v>
      </c>
      <c r="F68" s="5">
        <v>2826</v>
      </c>
      <c r="G68" s="5">
        <v>3488</v>
      </c>
      <c r="H68" s="5">
        <v>4480</v>
      </c>
      <c r="I68" s="5">
        <v>5095</v>
      </c>
      <c r="J68" s="5">
        <v>5408</v>
      </c>
      <c r="K68" s="5">
        <v>6078</v>
      </c>
      <c r="L68" s="5">
        <v>9137</v>
      </c>
      <c r="M68" s="5">
        <v>20714</v>
      </c>
      <c r="N68" s="5">
        <v>14356</v>
      </c>
      <c r="O68" s="5">
        <v>45230</v>
      </c>
      <c r="P68" s="5">
        <v>25619</v>
      </c>
      <c r="Q68" s="5">
        <v>26382</v>
      </c>
      <c r="R68" s="5">
        <v>23267</v>
      </c>
    </row>
    <row r="69" spans="2:18" ht="12.75" customHeight="1" x14ac:dyDescent="0.2">
      <c r="B69" s="4" t="s">
        <v>83</v>
      </c>
      <c r="C69" s="5"/>
      <c r="D69" s="5"/>
      <c r="E69" s="5"/>
      <c r="F69" s="5"/>
      <c r="G69" s="5"/>
      <c r="H69" s="5"/>
      <c r="I69" s="5"/>
      <c r="J69" s="5"/>
      <c r="K69" s="5"/>
      <c r="L69" s="5"/>
      <c r="M69" s="5">
        <v>66</v>
      </c>
      <c r="N69" s="5">
        <v>29</v>
      </c>
      <c r="O69" s="5">
        <v>68</v>
      </c>
      <c r="P69" s="5">
        <v>72</v>
      </c>
      <c r="Q69" s="5">
        <v>83</v>
      </c>
      <c r="R69" s="5">
        <v>66</v>
      </c>
    </row>
    <row r="70" spans="2:18" ht="12.75" customHeight="1" x14ac:dyDescent="0.2">
      <c r="B70" s="4" t="s">
        <v>84</v>
      </c>
      <c r="C70" s="5"/>
      <c r="D70" s="5"/>
      <c r="E70" s="5"/>
      <c r="F70" s="5"/>
      <c r="G70" s="5"/>
      <c r="H70" s="5"/>
      <c r="I70" s="5"/>
      <c r="J70" s="5">
        <v>2</v>
      </c>
      <c r="K70" s="5">
        <v>8</v>
      </c>
      <c r="L70" s="5"/>
      <c r="M70" s="5"/>
      <c r="N70" s="5"/>
      <c r="O70" s="5"/>
      <c r="P70" s="5"/>
      <c r="Q70" s="5"/>
      <c r="R70" s="5"/>
    </row>
    <row r="71" spans="2:18" ht="12.75" customHeight="1" x14ac:dyDescent="0.2">
      <c r="B71" s="4" t="s">
        <v>85</v>
      </c>
      <c r="C71" s="5"/>
      <c r="D71" s="5"/>
      <c r="E71" s="5"/>
      <c r="F71" s="5"/>
      <c r="G71" s="5"/>
      <c r="H71" s="5"/>
      <c r="I71" s="5"/>
      <c r="J71" s="5"/>
      <c r="K71" s="5">
        <v>1</v>
      </c>
      <c r="L71" s="5">
        <v>2</v>
      </c>
      <c r="M71" s="5">
        <v>1</v>
      </c>
      <c r="N71" s="5"/>
      <c r="O71" s="5"/>
      <c r="P71" s="5"/>
      <c r="Q71" s="5"/>
      <c r="R71" s="5"/>
    </row>
    <row r="72" spans="2:18" ht="12.75" customHeight="1" x14ac:dyDescent="0.2">
      <c r="B72" s="4" t="s">
        <v>86</v>
      </c>
      <c r="C72" s="5">
        <v>6</v>
      </c>
      <c r="D72" s="5">
        <v>1</v>
      </c>
      <c r="E72" s="5">
        <v>1</v>
      </c>
      <c r="F72" s="5">
        <v>1</v>
      </c>
      <c r="G72" s="5">
        <v>3</v>
      </c>
      <c r="H72" s="5">
        <v>5</v>
      </c>
      <c r="I72" s="5">
        <v>1</v>
      </c>
      <c r="J72" s="5">
        <v>12</v>
      </c>
      <c r="K72" s="5">
        <v>5</v>
      </c>
      <c r="L72" s="5">
        <v>1</v>
      </c>
      <c r="M72" s="5">
        <v>1</v>
      </c>
      <c r="N72" s="5"/>
      <c r="O72" s="5">
        <v>1</v>
      </c>
      <c r="P72" s="5">
        <v>3</v>
      </c>
      <c r="Q72" s="5">
        <v>2</v>
      </c>
      <c r="R72" s="5">
        <v>2</v>
      </c>
    </row>
    <row r="73" spans="2:18" ht="12.75" customHeight="1" x14ac:dyDescent="0.2">
      <c r="B73" s="4" t="s">
        <v>87</v>
      </c>
      <c r="C73" s="5">
        <v>50</v>
      </c>
      <c r="D73" s="5">
        <v>34</v>
      </c>
      <c r="E73" s="5">
        <v>33</v>
      </c>
      <c r="F73" s="5">
        <v>167</v>
      </c>
      <c r="G73" s="5">
        <v>80</v>
      </c>
      <c r="H73" s="5">
        <v>148</v>
      </c>
      <c r="I73" s="5">
        <v>118</v>
      </c>
      <c r="J73" s="5">
        <v>93</v>
      </c>
      <c r="K73" s="5">
        <v>75</v>
      </c>
      <c r="L73" s="5">
        <v>140</v>
      </c>
      <c r="M73" s="5">
        <v>127</v>
      </c>
      <c r="N73" s="5">
        <v>52</v>
      </c>
      <c r="O73" s="5">
        <v>53</v>
      </c>
      <c r="P73" s="5">
        <v>230</v>
      </c>
      <c r="Q73" s="5">
        <v>356</v>
      </c>
      <c r="R73" s="5">
        <v>354</v>
      </c>
    </row>
    <row r="74" spans="2:18" ht="12.75" customHeight="1" x14ac:dyDescent="0.2">
      <c r="B74" s="4" t="s">
        <v>88</v>
      </c>
      <c r="C74" s="5">
        <v>136489</v>
      </c>
      <c r="D74" s="5">
        <v>143204</v>
      </c>
      <c r="E74" s="5">
        <v>186562</v>
      </c>
      <c r="F74" s="5">
        <v>195083</v>
      </c>
      <c r="G74" s="5">
        <v>219044</v>
      </c>
      <c r="H74" s="5">
        <v>228138</v>
      </c>
      <c r="I74" s="5">
        <v>213803</v>
      </c>
      <c r="J74" s="5">
        <v>122185</v>
      </c>
      <c r="K74" s="5">
        <v>97112</v>
      </c>
      <c r="L74" s="5">
        <v>128860</v>
      </c>
      <c r="M74" s="5">
        <v>135192</v>
      </c>
      <c r="N74" s="5">
        <v>15003</v>
      </c>
      <c r="O74" s="5">
        <v>32809</v>
      </c>
      <c r="P74" s="5">
        <v>117281</v>
      </c>
      <c r="Q74" s="5">
        <v>117123</v>
      </c>
      <c r="R74" s="5">
        <v>123414</v>
      </c>
    </row>
    <row r="75" spans="2:18" ht="12.75" customHeight="1" x14ac:dyDescent="0.2">
      <c r="B75" s="4" t="s">
        <v>89</v>
      </c>
      <c r="C75" s="5">
        <v>932809</v>
      </c>
      <c r="D75" s="5">
        <v>928376</v>
      </c>
      <c r="E75" s="5">
        <v>1140459</v>
      </c>
      <c r="F75" s="5">
        <v>1032565</v>
      </c>
      <c r="G75" s="5">
        <v>1046010</v>
      </c>
      <c r="H75" s="5">
        <v>1037152</v>
      </c>
      <c r="I75" s="5">
        <v>847259</v>
      </c>
      <c r="J75" s="5">
        <v>555151</v>
      </c>
      <c r="K75" s="5">
        <v>578524</v>
      </c>
      <c r="L75" s="5">
        <v>731379</v>
      </c>
      <c r="M75" s="5">
        <v>875957</v>
      </c>
      <c r="N75" s="5">
        <v>311708</v>
      </c>
      <c r="O75" s="5">
        <v>621493</v>
      </c>
      <c r="P75" s="5">
        <v>986090</v>
      </c>
      <c r="Q75" s="5">
        <v>1031824</v>
      </c>
      <c r="R75" s="5">
        <v>1088380</v>
      </c>
    </row>
    <row r="76" spans="2:18" ht="12.75" customHeight="1" x14ac:dyDescent="0.2">
      <c r="B76" s="4" t="s">
        <v>90</v>
      </c>
      <c r="C76" s="5"/>
      <c r="D76" s="5"/>
      <c r="E76" s="5"/>
      <c r="F76" s="5"/>
      <c r="G76" s="5"/>
      <c r="H76" s="5"/>
      <c r="I76" s="5"/>
      <c r="J76" s="5"/>
      <c r="K76" s="5"/>
      <c r="L76" s="5"/>
      <c r="M76" s="5"/>
      <c r="N76" s="5"/>
      <c r="O76" s="5"/>
      <c r="P76" s="5"/>
      <c r="Q76" s="5"/>
      <c r="R76" s="5">
        <v>6</v>
      </c>
    </row>
    <row r="77" spans="2:18" ht="12.75" customHeight="1" x14ac:dyDescent="0.2">
      <c r="B77" s="4" t="s">
        <v>91</v>
      </c>
      <c r="C77" s="5">
        <v>175</v>
      </c>
      <c r="D77" s="5">
        <v>161</v>
      </c>
      <c r="E77" s="5">
        <v>268</v>
      </c>
      <c r="F77" s="5">
        <v>473</v>
      </c>
      <c r="G77" s="5">
        <v>1902</v>
      </c>
      <c r="H77" s="5">
        <v>1691</v>
      </c>
      <c r="I77" s="5">
        <v>2259</v>
      </c>
      <c r="J77" s="5">
        <v>1577</v>
      </c>
      <c r="K77" s="5">
        <v>1565</v>
      </c>
      <c r="L77" s="5">
        <v>2289</v>
      </c>
      <c r="M77" s="5">
        <v>2872</v>
      </c>
      <c r="N77" s="5">
        <v>1338</v>
      </c>
      <c r="O77" s="5">
        <v>4777</v>
      </c>
      <c r="P77" s="5">
        <v>6208</v>
      </c>
      <c r="Q77" s="5">
        <v>3987</v>
      </c>
      <c r="R77" s="5">
        <v>3593</v>
      </c>
    </row>
    <row r="78" spans="2:18" ht="12.75" customHeight="1" x14ac:dyDescent="0.2">
      <c r="B78" s="4" t="s">
        <v>92</v>
      </c>
      <c r="C78" s="5">
        <v>199</v>
      </c>
      <c r="D78" s="5">
        <v>188</v>
      </c>
      <c r="E78" s="5">
        <v>350</v>
      </c>
      <c r="F78" s="5">
        <v>389</v>
      </c>
      <c r="G78" s="5">
        <v>528</v>
      </c>
      <c r="H78" s="5">
        <v>633</v>
      </c>
      <c r="I78" s="5">
        <v>560</v>
      </c>
      <c r="J78" s="5">
        <v>694</v>
      </c>
      <c r="K78" s="5">
        <v>796</v>
      </c>
      <c r="L78" s="5">
        <v>1173</v>
      </c>
      <c r="M78" s="5">
        <v>2404</v>
      </c>
      <c r="N78" s="5">
        <v>989</v>
      </c>
      <c r="O78" s="5">
        <v>2684</v>
      </c>
      <c r="P78" s="5">
        <v>2573</v>
      </c>
      <c r="Q78" s="5">
        <v>2107</v>
      </c>
      <c r="R78" s="5">
        <v>1983</v>
      </c>
    </row>
    <row r="79" spans="2:18" ht="12.75" customHeight="1" x14ac:dyDescent="0.2">
      <c r="B79" s="4" t="s">
        <v>93</v>
      </c>
      <c r="C79" s="5">
        <v>995381</v>
      </c>
      <c r="D79" s="5">
        <v>1112193</v>
      </c>
      <c r="E79" s="5">
        <v>1152661</v>
      </c>
      <c r="F79" s="5">
        <v>1404882</v>
      </c>
      <c r="G79" s="5">
        <v>1769447</v>
      </c>
      <c r="H79" s="5">
        <v>1755289</v>
      </c>
      <c r="I79" s="5">
        <v>1911832</v>
      </c>
      <c r="J79" s="5">
        <v>2206266</v>
      </c>
      <c r="K79" s="5">
        <v>2438730</v>
      </c>
      <c r="L79" s="5">
        <v>2069392</v>
      </c>
      <c r="M79" s="5">
        <v>1995254</v>
      </c>
      <c r="N79" s="5">
        <v>410501</v>
      </c>
      <c r="O79" s="5">
        <v>291852</v>
      </c>
      <c r="P79" s="5">
        <v>1514813</v>
      </c>
      <c r="Q79" s="5">
        <v>1633977</v>
      </c>
      <c r="R79" s="5">
        <v>1466188</v>
      </c>
    </row>
    <row r="80" spans="2:18" ht="12.75" customHeight="1" x14ac:dyDescent="0.2">
      <c r="B80" s="4" t="s">
        <v>94</v>
      </c>
      <c r="C80" s="5">
        <v>4488350</v>
      </c>
      <c r="D80" s="5">
        <v>4385263</v>
      </c>
      <c r="E80" s="5">
        <v>4826315</v>
      </c>
      <c r="F80" s="5">
        <v>5028745</v>
      </c>
      <c r="G80" s="5">
        <v>5041323</v>
      </c>
      <c r="H80" s="5">
        <v>5250036</v>
      </c>
      <c r="I80" s="5">
        <v>5580792</v>
      </c>
      <c r="J80" s="5">
        <v>3890074</v>
      </c>
      <c r="K80" s="5">
        <v>3584653</v>
      </c>
      <c r="L80" s="5">
        <v>4512360</v>
      </c>
      <c r="M80" s="5">
        <v>5027472</v>
      </c>
      <c r="N80" s="5">
        <v>1118932</v>
      </c>
      <c r="O80" s="5">
        <v>3085215</v>
      </c>
      <c r="P80" s="5">
        <v>5679194</v>
      </c>
      <c r="Q80" s="5">
        <v>6193259</v>
      </c>
      <c r="R80" s="5">
        <v>6620612</v>
      </c>
    </row>
    <row r="81" spans="2:18" ht="12.75" customHeight="1" x14ac:dyDescent="0.2">
      <c r="B81" s="4" t="s">
        <v>95</v>
      </c>
      <c r="C81" s="5">
        <v>837</v>
      </c>
      <c r="D81" s="5">
        <v>760</v>
      </c>
      <c r="E81" s="5">
        <v>1817</v>
      </c>
      <c r="F81" s="5">
        <v>3597</v>
      </c>
      <c r="G81" s="5">
        <v>5225</v>
      </c>
      <c r="H81" s="5">
        <v>4093</v>
      </c>
      <c r="I81" s="5">
        <v>3765</v>
      </c>
      <c r="J81" s="5">
        <v>3309</v>
      </c>
      <c r="K81" s="5">
        <v>4369</v>
      </c>
      <c r="L81" s="5">
        <v>5801</v>
      </c>
      <c r="M81" s="5">
        <v>6437</v>
      </c>
      <c r="N81" s="5">
        <v>2068</v>
      </c>
      <c r="O81" s="5">
        <v>4767</v>
      </c>
      <c r="P81" s="5">
        <v>6438</v>
      </c>
      <c r="Q81" s="5">
        <v>5193</v>
      </c>
      <c r="R81" s="5">
        <v>5387</v>
      </c>
    </row>
    <row r="82" spans="2:18" ht="12.75" customHeight="1" x14ac:dyDescent="0.2">
      <c r="B82" s="4" t="s">
        <v>96</v>
      </c>
      <c r="C82" s="5"/>
      <c r="D82" s="5"/>
      <c r="E82" s="5"/>
      <c r="F82" s="5">
        <v>2</v>
      </c>
      <c r="G82" s="5">
        <v>3</v>
      </c>
      <c r="H82" s="5">
        <v>4</v>
      </c>
      <c r="I82" s="5">
        <v>1</v>
      </c>
      <c r="J82" s="5"/>
      <c r="K82" s="5"/>
      <c r="L82" s="5"/>
      <c r="M82" s="5"/>
      <c r="N82" s="5"/>
      <c r="O82" s="5"/>
      <c r="P82" s="5"/>
      <c r="Q82" s="5">
        <v>4</v>
      </c>
      <c r="R82" s="5"/>
    </row>
    <row r="83" spans="2:18" ht="12.75" customHeight="1" x14ac:dyDescent="0.2">
      <c r="B83" s="4" t="s">
        <v>97</v>
      </c>
      <c r="C83" s="5">
        <v>616489</v>
      </c>
      <c r="D83" s="5">
        <v>670297</v>
      </c>
      <c r="E83" s="5">
        <v>702017</v>
      </c>
      <c r="F83" s="5">
        <v>669823</v>
      </c>
      <c r="G83" s="5">
        <v>703168</v>
      </c>
      <c r="H83" s="5">
        <v>830841</v>
      </c>
      <c r="I83" s="5">
        <v>755414</v>
      </c>
      <c r="J83" s="5">
        <v>593150</v>
      </c>
      <c r="K83" s="5">
        <v>623705</v>
      </c>
      <c r="L83" s="5">
        <v>686891</v>
      </c>
      <c r="M83" s="5">
        <v>836882</v>
      </c>
      <c r="N83" s="5">
        <v>136305</v>
      </c>
      <c r="O83" s="5">
        <v>157723</v>
      </c>
      <c r="P83" s="5">
        <v>569795</v>
      </c>
      <c r="Q83" s="5">
        <v>686480</v>
      </c>
      <c r="R83" s="5">
        <v>707133</v>
      </c>
    </row>
    <row r="84" spans="2:18" ht="12.75" customHeight="1" x14ac:dyDescent="0.2">
      <c r="B84" s="4" t="s">
        <v>98</v>
      </c>
      <c r="C84" s="5"/>
      <c r="D84" s="5"/>
      <c r="E84" s="5"/>
      <c r="F84" s="5"/>
      <c r="G84" s="5"/>
      <c r="H84" s="5"/>
      <c r="I84" s="5"/>
      <c r="J84" s="5">
        <v>5</v>
      </c>
      <c r="K84" s="5">
        <v>10</v>
      </c>
      <c r="L84" s="5"/>
      <c r="M84" s="5"/>
      <c r="N84" s="5"/>
      <c r="O84" s="5"/>
      <c r="P84" s="5"/>
      <c r="Q84" s="5"/>
      <c r="R84" s="5"/>
    </row>
    <row r="85" spans="2:18" ht="12.75" customHeight="1" x14ac:dyDescent="0.2">
      <c r="B85" s="4" t="s">
        <v>99</v>
      </c>
      <c r="C85" s="5">
        <v>62</v>
      </c>
      <c r="D85" s="5">
        <v>60</v>
      </c>
      <c r="E85" s="5">
        <v>58</v>
      </c>
      <c r="F85" s="5">
        <v>75</v>
      </c>
      <c r="G85" s="5">
        <v>53</v>
      </c>
      <c r="H85" s="5">
        <v>100</v>
      </c>
      <c r="I85" s="5">
        <v>120</v>
      </c>
      <c r="J85" s="5">
        <v>112</v>
      </c>
      <c r="K85" s="5">
        <v>283</v>
      </c>
      <c r="L85" s="5">
        <v>498</v>
      </c>
      <c r="M85" s="5">
        <v>644</v>
      </c>
      <c r="N85" s="5">
        <v>178</v>
      </c>
      <c r="O85" s="5">
        <v>564</v>
      </c>
      <c r="P85" s="5">
        <v>741</v>
      </c>
      <c r="Q85" s="5">
        <v>862</v>
      </c>
      <c r="R85" s="5">
        <v>906</v>
      </c>
    </row>
    <row r="86" spans="2:18" ht="12.75" customHeight="1" x14ac:dyDescent="0.2">
      <c r="B86" s="4" t="s">
        <v>100</v>
      </c>
      <c r="C86" s="5"/>
      <c r="D86" s="5"/>
      <c r="E86" s="5"/>
      <c r="F86" s="5"/>
      <c r="G86" s="5"/>
      <c r="H86" s="5"/>
      <c r="I86" s="5"/>
      <c r="J86" s="5"/>
      <c r="K86" s="5"/>
      <c r="L86" s="5"/>
      <c r="M86" s="5"/>
      <c r="N86" s="5"/>
      <c r="O86" s="5"/>
      <c r="P86" s="5"/>
      <c r="Q86" s="5"/>
      <c r="R86" s="5"/>
    </row>
    <row r="87" spans="2:18" ht="12.75" customHeight="1" x14ac:dyDescent="0.2">
      <c r="B87" s="4" t="s">
        <v>101</v>
      </c>
      <c r="C87" s="5"/>
      <c r="D87" s="5"/>
      <c r="E87" s="5"/>
      <c r="F87" s="5"/>
      <c r="G87" s="5"/>
      <c r="H87" s="5"/>
      <c r="I87" s="5"/>
      <c r="J87" s="5">
        <v>1</v>
      </c>
      <c r="K87" s="5"/>
      <c r="L87" s="5"/>
      <c r="M87" s="5"/>
      <c r="N87" s="5"/>
      <c r="O87" s="5"/>
      <c r="P87" s="5"/>
      <c r="Q87" s="5"/>
      <c r="R87" s="5"/>
    </row>
    <row r="88" spans="2:18" ht="12.75" customHeight="1" x14ac:dyDescent="0.2">
      <c r="B88" s="4" t="s">
        <v>102</v>
      </c>
      <c r="C88" s="5">
        <v>1124</v>
      </c>
      <c r="D88" s="5">
        <v>893</v>
      </c>
      <c r="E88" s="5">
        <v>1266</v>
      </c>
      <c r="F88" s="5">
        <v>1193</v>
      </c>
      <c r="G88" s="5">
        <v>1586</v>
      </c>
      <c r="H88" s="5">
        <v>1633</v>
      </c>
      <c r="I88" s="5">
        <v>1728</v>
      </c>
      <c r="J88" s="5">
        <v>1276</v>
      </c>
      <c r="K88" s="5">
        <v>1050</v>
      </c>
      <c r="L88" s="5">
        <v>1824</v>
      </c>
      <c r="M88" s="5">
        <v>2931</v>
      </c>
      <c r="N88" s="5">
        <v>330</v>
      </c>
      <c r="O88" s="5">
        <v>1086</v>
      </c>
      <c r="P88" s="5">
        <v>4341</v>
      </c>
      <c r="Q88" s="5">
        <v>5276</v>
      </c>
      <c r="R88" s="5">
        <v>5096</v>
      </c>
    </row>
    <row r="89" spans="2:18" ht="12.75" customHeight="1" x14ac:dyDescent="0.2">
      <c r="B89" s="4" t="s">
        <v>103</v>
      </c>
      <c r="C89" s="5">
        <v>59</v>
      </c>
      <c r="D89" s="5">
        <v>47</v>
      </c>
      <c r="E89" s="5">
        <v>68</v>
      </c>
      <c r="F89" s="5">
        <v>134</v>
      </c>
      <c r="G89" s="5">
        <v>60</v>
      </c>
      <c r="H89" s="5">
        <v>90</v>
      </c>
      <c r="I89" s="5">
        <v>102</v>
      </c>
      <c r="J89" s="5">
        <v>89</v>
      </c>
      <c r="K89" s="5">
        <v>55</v>
      </c>
      <c r="L89" s="5">
        <v>39</v>
      </c>
      <c r="M89" s="5">
        <v>60</v>
      </c>
      <c r="N89" s="5">
        <v>16</v>
      </c>
      <c r="O89" s="5">
        <v>22</v>
      </c>
      <c r="P89" s="5">
        <v>91</v>
      </c>
      <c r="Q89" s="5">
        <v>106</v>
      </c>
      <c r="R89" s="5">
        <v>179</v>
      </c>
    </row>
    <row r="90" spans="2:18" ht="12.75" customHeight="1" x14ac:dyDescent="0.2">
      <c r="B90" s="4" t="s">
        <v>104</v>
      </c>
      <c r="C90" s="5">
        <v>625</v>
      </c>
      <c r="D90" s="5">
        <v>723</v>
      </c>
      <c r="E90" s="5">
        <v>645</v>
      </c>
      <c r="F90" s="5">
        <v>601</v>
      </c>
      <c r="G90" s="5">
        <v>666</v>
      </c>
      <c r="H90" s="5">
        <v>710</v>
      </c>
      <c r="I90" s="5">
        <v>829</v>
      </c>
      <c r="J90" s="5">
        <v>1041</v>
      </c>
      <c r="K90" s="5">
        <v>1295</v>
      </c>
      <c r="L90" s="5">
        <v>1471</v>
      </c>
      <c r="M90" s="5">
        <v>1957</v>
      </c>
      <c r="N90" s="5">
        <v>1049</v>
      </c>
      <c r="O90" s="5">
        <v>3768</v>
      </c>
      <c r="P90" s="5">
        <v>5519</v>
      </c>
      <c r="Q90" s="5">
        <v>5492</v>
      </c>
      <c r="R90" s="5">
        <v>4331</v>
      </c>
    </row>
    <row r="91" spans="2:18" ht="12.75" customHeight="1" x14ac:dyDescent="0.2">
      <c r="B91" s="4" t="s">
        <v>105</v>
      </c>
      <c r="C91" s="5">
        <v>131</v>
      </c>
      <c r="D91" s="5">
        <v>70</v>
      </c>
      <c r="E91" s="5">
        <v>112</v>
      </c>
      <c r="F91" s="5">
        <v>135</v>
      </c>
      <c r="G91" s="5">
        <v>161</v>
      </c>
      <c r="H91" s="5">
        <v>159</v>
      </c>
      <c r="I91" s="5">
        <v>172</v>
      </c>
      <c r="J91" s="5">
        <v>162</v>
      </c>
      <c r="K91" s="5">
        <v>231</v>
      </c>
      <c r="L91" s="5">
        <v>188</v>
      </c>
      <c r="M91" s="5">
        <v>228</v>
      </c>
      <c r="N91" s="5">
        <v>162</v>
      </c>
      <c r="O91" s="5">
        <v>411</v>
      </c>
      <c r="P91" s="5">
        <v>390</v>
      </c>
      <c r="Q91" s="5">
        <v>271</v>
      </c>
      <c r="R91" s="5">
        <v>244</v>
      </c>
    </row>
    <row r="92" spans="2:18" ht="12.75" customHeight="1" x14ac:dyDescent="0.2">
      <c r="B92" s="4" t="s">
        <v>106</v>
      </c>
      <c r="C92" s="5">
        <v>198</v>
      </c>
      <c r="D92" s="5">
        <v>179</v>
      </c>
      <c r="E92" s="5">
        <v>296</v>
      </c>
      <c r="F92" s="5">
        <v>294</v>
      </c>
      <c r="G92" s="5">
        <v>222</v>
      </c>
      <c r="H92" s="5">
        <v>288</v>
      </c>
      <c r="I92" s="5">
        <v>359</v>
      </c>
      <c r="J92" s="5">
        <v>295</v>
      </c>
      <c r="K92" s="5">
        <v>256</v>
      </c>
      <c r="L92" s="5">
        <v>450</v>
      </c>
      <c r="M92" s="5">
        <v>678</v>
      </c>
      <c r="N92" s="5">
        <v>772</v>
      </c>
      <c r="O92" s="5">
        <v>5556</v>
      </c>
      <c r="P92" s="5">
        <v>2526</v>
      </c>
      <c r="Q92" s="5">
        <v>1027</v>
      </c>
      <c r="R92" s="5">
        <v>301</v>
      </c>
    </row>
    <row r="93" spans="2:18" ht="12.75" customHeight="1" x14ac:dyDescent="0.2">
      <c r="B93" s="4" t="s">
        <v>107</v>
      </c>
      <c r="C93" s="5">
        <v>1470</v>
      </c>
      <c r="D93" s="5">
        <v>599</v>
      </c>
      <c r="E93" s="5">
        <v>1252</v>
      </c>
      <c r="F93" s="5">
        <v>1167</v>
      </c>
      <c r="G93" s="5">
        <v>1330</v>
      </c>
      <c r="H93" s="5">
        <v>1601</v>
      </c>
      <c r="I93" s="5">
        <v>1691</v>
      </c>
      <c r="J93" s="5">
        <v>1300</v>
      </c>
      <c r="K93" s="5">
        <v>1435</v>
      </c>
      <c r="L93" s="5">
        <v>1595</v>
      </c>
      <c r="M93" s="5">
        <v>2814</v>
      </c>
      <c r="N93" s="5">
        <v>355</v>
      </c>
      <c r="O93" s="5">
        <v>1023</v>
      </c>
      <c r="P93" s="5">
        <v>2825</v>
      </c>
      <c r="Q93" s="5">
        <v>4139</v>
      </c>
      <c r="R93" s="5">
        <v>4128</v>
      </c>
    </row>
    <row r="94" spans="2:18" ht="12.75" customHeight="1" x14ac:dyDescent="0.2">
      <c r="B94" s="4" t="s">
        <v>108</v>
      </c>
      <c r="C94" s="5">
        <v>6560</v>
      </c>
      <c r="D94" s="5">
        <v>6442</v>
      </c>
      <c r="E94" s="5">
        <v>10666</v>
      </c>
      <c r="F94" s="5">
        <v>13138</v>
      </c>
      <c r="G94" s="5">
        <v>12650</v>
      </c>
      <c r="H94" s="5">
        <v>20217</v>
      </c>
      <c r="I94" s="5">
        <v>19074</v>
      </c>
      <c r="J94" s="5">
        <v>6399</v>
      </c>
      <c r="K94" s="5">
        <v>6994</v>
      </c>
      <c r="L94" s="5">
        <v>18683</v>
      </c>
      <c r="M94" s="5">
        <v>30092</v>
      </c>
      <c r="N94" s="5">
        <v>4053</v>
      </c>
      <c r="O94" s="5">
        <v>1043</v>
      </c>
      <c r="P94" s="5">
        <v>5435</v>
      </c>
      <c r="Q94" s="5">
        <v>17642</v>
      </c>
      <c r="R94" s="5">
        <v>23849</v>
      </c>
    </row>
    <row r="95" spans="2:18" ht="12.75" customHeight="1" x14ac:dyDescent="0.2">
      <c r="B95" s="4" t="s">
        <v>109</v>
      </c>
      <c r="C95" s="5">
        <v>82684</v>
      </c>
      <c r="D95" s="5">
        <v>90944</v>
      </c>
      <c r="E95" s="5">
        <v>103918</v>
      </c>
      <c r="F95" s="5">
        <v>94409</v>
      </c>
      <c r="G95" s="5">
        <v>97074</v>
      </c>
      <c r="H95" s="5">
        <v>119977</v>
      </c>
      <c r="I95" s="5">
        <v>140197</v>
      </c>
      <c r="J95" s="5">
        <v>64737</v>
      </c>
      <c r="K95" s="5">
        <v>79899</v>
      </c>
      <c r="L95" s="5">
        <v>123448</v>
      </c>
      <c r="M95" s="5">
        <v>149523</v>
      </c>
      <c r="N95" s="5">
        <v>16563</v>
      </c>
      <c r="O95" s="5">
        <v>76257</v>
      </c>
      <c r="P95" s="5">
        <v>165842</v>
      </c>
      <c r="Q95" s="5">
        <v>222327</v>
      </c>
      <c r="R95" s="5">
        <v>252066</v>
      </c>
    </row>
    <row r="96" spans="2:18" ht="12.75" customHeight="1" x14ac:dyDescent="0.2">
      <c r="B96" s="4" t="s">
        <v>110</v>
      </c>
      <c r="C96" s="5">
        <v>7838</v>
      </c>
      <c r="D96" s="5">
        <v>6476</v>
      </c>
      <c r="E96" s="5">
        <v>6156</v>
      </c>
      <c r="F96" s="5">
        <v>5797</v>
      </c>
      <c r="G96" s="5">
        <v>4909</v>
      </c>
      <c r="H96" s="5">
        <v>8691</v>
      </c>
      <c r="I96" s="5">
        <v>9579</v>
      </c>
      <c r="J96" s="5">
        <v>3314</v>
      </c>
      <c r="K96" s="5">
        <v>2455</v>
      </c>
      <c r="L96" s="5">
        <v>2935</v>
      </c>
      <c r="M96" s="5">
        <v>3966</v>
      </c>
      <c r="N96" s="5">
        <v>541</v>
      </c>
      <c r="O96" s="5">
        <v>962</v>
      </c>
      <c r="P96" s="5">
        <v>4070</v>
      </c>
      <c r="Q96" s="5">
        <v>3975</v>
      </c>
      <c r="R96" s="5">
        <v>4758</v>
      </c>
    </row>
    <row r="97" spans="2:18" ht="12.75" customHeight="1" x14ac:dyDescent="0.2">
      <c r="B97" s="4" t="s">
        <v>111</v>
      </c>
      <c r="C97" s="5">
        <v>55114</v>
      </c>
      <c r="D97" s="5">
        <v>63406</v>
      </c>
      <c r="E97" s="5">
        <v>73731</v>
      </c>
      <c r="F97" s="5">
        <v>90934</v>
      </c>
      <c r="G97" s="5">
        <v>95014</v>
      </c>
      <c r="H97" s="5">
        <v>119503</v>
      </c>
      <c r="I97" s="5">
        <v>131869</v>
      </c>
      <c r="J97" s="5">
        <v>79316</v>
      </c>
      <c r="K97" s="5">
        <v>86996</v>
      </c>
      <c r="L97" s="5">
        <v>147127</v>
      </c>
      <c r="M97" s="5">
        <v>230131</v>
      </c>
      <c r="N97" s="5">
        <v>44707</v>
      </c>
      <c r="O97" s="5">
        <v>52651</v>
      </c>
      <c r="P97" s="5">
        <v>231579</v>
      </c>
      <c r="Q97" s="5">
        <v>274159</v>
      </c>
      <c r="R97" s="5">
        <v>330985</v>
      </c>
    </row>
    <row r="98" spans="2:18" ht="12.75" customHeight="1" x14ac:dyDescent="0.2">
      <c r="B98" s="4" t="s">
        <v>112</v>
      </c>
      <c r="C98" s="5">
        <v>23361</v>
      </c>
      <c r="D98" s="5">
        <v>24349</v>
      </c>
      <c r="E98" s="5">
        <v>40282</v>
      </c>
      <c r="F98" s="5">
        <v>56113</v>
      </c>
      <c r="G98" s="5">
        <v>57385</v>
      </c>
      <c r="H98" s="5">
        <v>59486</v>
      </c>
      <c r="I98" s="5">
        <v>56867</v>
      </c>
      <c r="J98" s="5">
        <v>47232</v>
      </c>
      <c r="K98" s="5">
        <v>85031</v>
      </c>
      <c r="L98" s="5">
        <v>119337</v>
      </c>
      <c r="M98" s="5">
        <v>127149</v>
      </c>
      <c r="N98" s="5">
        <v>39690</v>
      </c>
      <c r="O98" s="5">
        <v>49319</v>
      </c>
      <c r="P98" s="5">
        <v>152995</v>
      </c>
      <c r="Q98" s="5">
        <v>178800</v>
      </c>
      <c r="R98" s="5">
        <v>202456</v>
      </c>
    </row>
    <row r="99" spans="2:18" ht="12.75" customHeight="1" x14ac:dyDescent="0.2">
      <c r="B99" s="4" t="s">
        <v>113</v>
      </c>
      <c r="C99" s="5">
        <v>1383261</v>
      </c>
      <c r="D99" s="5">
        <v>1885097</v>
      </c>
      <c r="E99" s="5">
        <v>1879304</v>
      </c>
      <c r="F99" s="5">
        <v>1186343</v>
      </c>
      <c r="G99" s="5">
        <v>1196801</v>
      </c>
      <c r="H99" s="5">
        <v>1590664</v>
      </c>
      <c r="I99" s="5">
        <v>1700385</v>
      </c>
      <c r="J99" s="5">
        <v>1665160</v>
      </c>
      <c r="K99" s="5">
        <v>2501948</v>
      </c>
      <c r="L99" s="5">
        <v>2001744</v>
      </c>
      <c r="M99" s="5">
        <v>2102890</v>
      </c>
      <c r="N99" s="5">
        <v>385762</v>
      </c>
      <c r="O99" s="5">
        <v>1153092</v>
      </c>
      <c r="P99" s="5">
        <v>2331076</v>
      </c>
      <c r="Q99" s="5">
        <v>2504494</v>
      </c>
      <c r="R99" s="5">
        <v>3277852</v>
      </c>
    </row>
    <row r="100" spans="2:18" ht="12.75" customHeight="1" x14ac:dyDescent="0.2">
      <c r="B100" s="4" t="s">
        <v>114</v>
      </c>
      <c r="C100" s="5">
        <v>285229</v>
      </c>
      <c r="D100" s="5">
        <v>280328</v>
      </c>
      <c r="E100" s="5">
        <v>369033</v>
      </c>
      <c r="F100" s="5">
        <v>533149</v>
      </c>
      <c r="G100" s="5">
        <v>730639</v>
      </c>
      <c r="H100" s="5">
        <v>857246</v>
      </c>
      <c r="I100" s="5">
        <v>1094144</v>
      </c>
      <c r="J100" s="5">
        <v>420831</v>
      </c>
      <c r="K100" s="5">
        <v>896876</v>
      </c>
      <c r="L100" s="5">
        <v>1172896</v>
      </c>
      <c r="M100" s="5">
        <v>1374896</v>
      </c>
      <c r="N100" s="5">
        <v>387587</v>
      </c>
      <c r="O100" s="5">
        <v>836624</v>
      </c>
      <c r="P100" s="5">
        <v>1208895</v>
      </c>
      <c r="Q100" s="5">
        <v>1051721</v>
      </c>
      <c r="R100" s="5">
        <v>968834</v>
      </c>
    </row>
    <row r="101" spans="2:18" ht="12.75" customHeight="1" x14ac:dyDescent="0.2">
      <c r="B101" s="4" t="s">
        <v>115</v>
      </c>
      <c r="C101" s="5">
        <v>117360</v>
      </c>
      <c r="D101" s="5">
        <v>111065</v>
      </c>
      <c r="E101" s="5">
        <v>118620</v>
      </c>
      <c r="F101" s="5">
        <v>110863</v>
      </c>
      <c r="G101" s="5">
        <v>112665</v>
      </c>
      <c r="H101" s="5">
        <v>105001</v>
      </c>
      <c r="I101" s="5">
        <v>101379</v>
      </c>
      <c r="J101" s="5">
        <v>54221</v>
      </c>
      <c r="K101" s="5">
        <v>50102</v>
      </c>
      <c r="L101" s="5">
        <v>71221</v>
      </c>
      <c r="M101" s="5">
        <v>96886</v>
      </c>
      <c r="N101" s="5">
        <v>26176</v>
      </c>
      <c r="O101" s="5">
        <v>36947</v>
      </c>
      <c r="P101" s="5">
        <v>136608</v>
      </c>
      <c r="Q101" s="5">
        <v>163165</v>
      </c>
      <c r="R101" s="5">
        <v>195899</v>
      </c>
    </row>
    <row r="102" spans="2:18" ht="12.75" customHeight="1" x14ac:dyDescent="0.2">
      <c r="B102" s="4" t="s">
        <v>116</v>
      </c>
      <c r="C102" s="5">
        <v>8</v>
      </c>
      <c r="D102" s="5">
        <v>296</v>
      </c>
      <c r="E102" s="5"/>
      <c r="F102" s="5">
        <v>0</v>
      </c>
      <c r="G102" s="5">
        <v>0</v>
      </c>
      <c r="H102" s="5">
        <v>2188</v>
      </c>
      <c r="I102" s="5"/>
      <c r="J102" s="5"/>
      <c r="K102" s="5"/>
      <c r="L102" s="5"/>
      <c r="M102" s="5"/>
      <c r="N102" s="5"/>
      <c r="O102" s="5"/>
      <c r="P102" s="5"/>
      <c r="Q102" s="5"/>
      <c r="R102" s="5"/>
    </row>
    <row r="103" spans="2:18" ht="12.75" customHeight="1" x14ac:dyDescent="0.2">
      <c r="B103" s="4" t="s">
        <v>117</v>
      </c>
      <c r="C103" s="5"/>
      <c r="D103" s="5"/>
      <c r="E103" s="5">
        <v>311</v>
      </c>
      <c r="F103" s="5"/>
      <c r="G103" s="5"/>
      <c r="H103" s="5"/>
      <c r="I103" s="5"/>
      <c r="J103" s="5"/>
      <c r="K103" s="5"/>
      <c r="L103" s="5"/>
      <c r="M103" s="5"/>
      <c r="N103" s="5"/>
      <c r="O103" s="5"/>
      <c r="P103" s="5"/>
      <c r="Q103" s="5"/>
      <c r="R103" s="5">
        <v>2</v>
      </c>
    </row>
    <row r="104" spans="2:18" ht="12.75" customHeight="1" x14ac:dyDescent="0.2">
      <c r="B104" s="4" t="s">
        <v>118</v>
      </c>
      <c r="C104" s="5">
        <v>311582</v>
      </c>
      <c r="D104" s="5">
        <v>109559</v>
      </c>
      <c r="E104" s="5">
        <v>79140</v>
      </c>
      <c r="F104" s="5">
        <v>83740</v>
      </c>
      <c r="G104" s="5">
        <v>164917</v>
      </c>
      <c r="H104" s="5">
        <v>188608</v>
      </c>
      <c r="I104" s="5">
        <v>224568</v>
      </c>
      <c r="J104" s="5">
        <v>293988</v>
      </c>
      <c r="K104" s="5">
        <v>380415</v>
      </c>
      <c r="L104" s="5">
        <v>443732</v>
      </c>
      <c r="M104" s="5">
        <v>569368</v>
      </c>
      <c r="N104" s="5">
        <v>129677</v>
      </c>
      <c r="O104" s="5">
        <v>225238</v>
      </c>
      <c r="P104" s="5">
        <v>843028</v>
      </c>
      <c r="Q104" s="5">
        <v>765776</v>
      </c>
      <c r="R104" s="5">
        <v>85949</v>
      </c>
    </row>
    <row r="105" spans="2:18" ht="12.75" customHeight="1" x14ac:dyDescent="0.2">
      <c r="B105" s="4" t="s">
        <v>119</v>
      </c>
      <c r="C105" s="5">
        <v>634886</v>
      </c>
      <c r="D105" s="5">
        <v>671060</v>
      </c>
      <c r="E105" s="5">
        <v>752238</v>
      </c>
      <c r="F105" s="5">
        <v>714041</v>
      </c>
      <c r="G105" s="5">
        <v>731784</v>
      </c>
      <c r="H105" s="5">
        <v>697360</v>
      </c>
      <c r="I105" s="5">
        <v>507897</v>
      </c>
      <c r="J105" s="5">
        <v>213227</v>
      </c>
      <c r="K105" s="5">
        <v>205788</v>
      </c>
      <c r="L105" s="5">
        <v>284195</v>
      </c>
      <c r="M105" s="5">
        <v>377011</v>
      </c>
      <c r="N105" s="5">
        <v>72619</v>
      </c>
      <c r="O105" s="5">
        <v>116806</v>
      </c>
      <c r="P105" s="5">
        <v>420661</v>
      </c>
      <c r="Q105" s="5">
        <v>602176</v>
      </c>
      <c r="R105" s="5">
        <v>719668</v>
      </c>
    </row>
    <row r="106" spans="2:18" ht="12.75" customHeight="1" x14ac:dyDescent="0.2">
      <c r="B106" s="4" t="s">
        <v>120</v>
      </c>
      <c r="C106" s="5">
        <v>804</v>
      </c>
      <c r="D106" s="5">
        <v>755</v>
      </c>
      <c r="E106" s="5">
        <v>1280</v>
      </c>
      <c r="F106" s="5">
        <v>1847</v>
      </c>
      <c r="G106" s="5">
        <v>2407</v>
      </c>
      <c r="H106" s="5">
        <v>6373</v>
      </c>
      <c r="I106" s="5">
        <v>2957</v>
      </c>
      <c r="J106" s="5">
        <v>2807</v>
      </c>
      <c r="K106" s="5">
        <v>2891</v>
      </c>
      <c r="L106" s="5">
        <v>3571</v>
      </c>
      <c r="M106" s="5">
        <v>4528</v>
      </c>
      <c r="N106" s="5">
        <v>2501</v>
      </c>
      <c r="O106" s="5">
        <v>7124</v>
      </c>
      <c r="P106" s="5">
        <v>9294</v>
      </c>
      <c r="Q106" s="5">
        <v>7408</v>
      </c>
      <c r="R106" s="5">
        <v>6604</v>
      </c>
    </row>
    <row r="107" spans="2:18" ht="12.75" customHeight="1" x14ac:dyDescent="0.2">
      <c r="B107" s="4" t="s">
        <v>121</v>
      </c>
      <c r="C107" s="5">
        <v>815</v>
      </c>
      <c r="D107" s="5">
        <v>433</v>
      </c>
      <c r="E107" s="5">
        <v>628</v>
      </c>
      <c r="F107" s="5">
        <v>1024</v>
      </c>
      <c r="G107" s="5">
        <v>781</v>
      </c>
      <c r="H107" s="5">
        <v>1222</v>
      </c>
      <c r="I107" s="5">
        <v>1259</v>
      </c>
      <c r="J107" s="5">
        <v>1161</v>
      </c>
      <c r="K107" s="5">
        <v>717</v>
      </c>
      <c r="L107" s="5">
        <v>1421</v>
      </c>
      <c r="M107" s="5">
        <v>1640</v>
      </c>
      <c r="N107" s="5">
        <v>610</v>
      </c>
      <c r="O107" s="5">
        <v>478</v>
      </c>
      <c r="P107" s="5">
        <v>1972</v>
      </c>
      <c r="Q107" s="5">
        <v>2696</v>
      </c>
      <c r="R107" s="5">
        <v>3919</v>
      </c>
    </row>
    <row r="108" spans="2:18" ht="12.75" customHeight="1" x14ac:dyDescent="0.2">
      <c r="B108" s="4" t="s">
        <v>122</v>
      </c>
      <c r="C108" s="5"/>
      <c r="D108" s="5"/>
      <c r="E108" s="5"/>
      <c r="F108" s="5"/>
      <c r="G108" s="5"/>
      <c r="H108" s="5"/>
      <c r="I108" s="5"/>
      <c r="J108" s="5"/>
      <c r="K108" s="5"/>
      <c r="L108" s="5"/>
      <c r="M108" s="5"/>
      <c r="N108" s="5"/>
      <c r="O108" s="5"/>
      <c r="P108" s="5"/>
      <c r="Q108" s="5"/>
      <c r="R108" s="5"/>
    </row>
    <row r="109" spans="2:18" ht="12.75" customHeight="1" x14ac:dyDescent="0.2">
      <c r="B109" s="4" t="s">
        <v>123</v>
      </c>
      <c r="C109" s="5">
        <v>147641</v>
      </c>
      <c r="D109" s="5">
        <v>195404</v>
      </c>
      <c r="E109" s="5">
        <v>188312</v>
      </c>
      <c r="F109" s="5">
        <v>203592</v>
      </c>
      <c r="G109" s="5">
        <v>174150</v>
      </c>
      <c r="H109" s="5">
        <v>170550</v>
      </c>
      <c r="I109" s="5">
        <v>104847</v>
      </c>
      <c r="J109" s="5">
        <v>44695</v>
      </c>
      <c r="K109" s="5">
        <v>49323</v>
      </c>
      <c r="L109" s="5">
        <v>81931</v>
      </c>
      <c r="M109" s="5">
        <v>103320</v>
      </c>
      <c r="N109" s="5">
        <v>19122</v>
      </c>
      <c r="O109" s="5">
        <v>7153</v>
      </c>
      <c r="P109" s="5">
        <v>30610</v>
      </c>
      <c r="Q109" s="5">
        <v>78782</v>
      </c>
      <c r="R109" s="5">
        <v>134697</v>
      </c>
    </row>
    <row r="110" spans="2:18" ht="12.75" customHeight="1" x14ac:dyDescent="0.2">
      <c r="B110" s="4" t="s">
        <v>124</v>
      </c>
      <c r="C110" s="5">
        <v>87694</v>
      </c>
      <c r="D110" s="5">
        <v>96562</v>
      </c>
      <c r="E110" s="5">
        <v>94914</v>
      </c>
      <c r="F110" s="5">
        <v>102154</v>
      </c>
      <c r="G110" s="5">
        <v>102871</v>
      </c>
      <c r="H110" s="5">
        <v>131329</v>
      </c>
      <c r="I110" s="5">
        <v>162866</v>
      </c>
      <c r="J110" s="5">
        <v>203179</v>
      </c>
      <c r="K110" s="5">
        <v>277729</v>
      </c>
      <c r="L110" s="5">
        <v>406469</v>
      </c>
      <c r="M110" s="5">
        <v>474874</v>
      </c>
      <c r="N110" s="5">
        <v>93750</v>
      </c>
      <c r="O110" s="5">
        <v>326633</v>
      </c>
      <c r="P110" s="5">
        <v>494629</v>
      </c>
      <c r="Q110" s="5">
        <v>384680</v>
      </c>
      <c r="R110" s="5">
        <v>301641</v>
      </c>
    </row>
    <row r="111" spans="2:18" ht="12.75" customHeight="1" x14ac:dyDescent="0.2">
      <c r="B111" s="4" t="s">
        <v>125</v>
      </c>
      <c r="C111" s="5"/>
      <c r="D111" s="5"/>
      <c r="E111" s="5"/>
      <c r="F111" s="5"/>
      <c r="G111" s="5"/>
      <c r="H111" s="5"/>
      <c r="I111" s="5"/>
      <c r="J111" s="5"/>
      <c r="K111" s="5">
        <v>0</v>
      </c>
      <c r="L111" s="5"/>
      <c r="M111" s="5"/>
      <c r="N111" s="5"/>
      <c r="O111" s="5"/>
      <c r="P111" s="5"/>
      <c r="Q111" s="5"/>
      <c r="R111" s="5"/>
    </row>
    <row r="112" spans="2:18" ht="12.75" customHeight="1" x14ac:dyDescent="0.2">
      <c r="B112" s="4" t="s">
        <v>126</v>
      </c>
      <c r="C112" s="5">
        <v>219445</v>
      </c>
      <c r="D112" s="5">
        <v>247784</v>
      </c>
      <c r="E112" s="5">
        <v>315907</v>
      </c>
      <c r="F112" s="5">
        <v>380046</v>
      </c>
      <c r="G112" s="5">
        <v>425773</v>
      </c>
      <c r="H112" s="5">
        <v>437971</v>
      </c>
      <c r="I112" s="5">
        <v>423744</v>
      </c>
      <c r="J112" s="5">
        <v>240188</v>
      </c>
      <c r="K112" s="5">
        <v>402830</v>
      </c>
      <c r="L112" s="5">
        <v>426916</v>
      </c>
      <c r="M112" s="5">
        <v>455724</v>
      </c>
      <c r="N112" s="5">
        <v>137213</v>
      </c>
      <c r="O112" s="5">
        <v>366076</v>
      </c>
      <c r="P112" s="5">
        <v>712136</v>
      </c>
      <c r="Q112" s="5">
        <v>826319</v>
      </c>
      <c r="R112" s="5">
        <v>863542</v>
      </c>
    </row>
    <row r="113" spans="2:18" ht="12.75" customHeight="1" x14ac:dyDescent="0.2">
      <c r="B113" s="4" t="s">
        <v>127</v>
      </c>
      <c r="C113" s="5">
        <v>4991</v>
      </c>
      <c r="D113" s="5">
        <v>4319</v>
      </c>
      <c r="E113" s="5">
        <v>4541</v>
      </c>
      <c r="F113" s="5">
        <v>5510</v>
      </c>
      <c r="G113" s="5">
        <v>6226</v>
      </c>
      <c r="H113" s="5">
        <v>6880</v>
      </c>
      <c r="I113" s="5">
        <v>7506</v>
      </c>
      <c r="J113" s="5">
        <v>5986</v>
      </c>
      <c r="K113" s="5">
        <v>5046</v>
      </c>
      <c r="L113" s="5">
        <v>7197</v>
      </c>
      <c r="M113" s="5">
        <v>7902</v>
      </c>
      <c r="N113" s="5">
        <v>2815</v>
      </c>
      <c r="O113" s="5">
        <v>8263</v>
      </c>
      <c r="P113" s="5">
        <v>11323</v>
      </c>
      <c r="Q113" s="5">
        <v>10131</v>
      </c>
      <c r="R113" s="5">
        <v>9699</v>
      </c>
    </row>
    <row r="114" spans="2:18" ht="12.75" customHeight="1" x14ac:dyDescent="0.2">
      <c r="B114" s="4" t="s">
        <v>128</v>
      </c>
      <c r="C114" s="5">
        <v>40882</v>
      </c>
      <c r="D114" s="5">
        <v>35665</v>
      </c>
      <c r="E114" s="5">
        <v>41197</v>
      </c>
      <c r="F114" s="5">
        <v>42866</v>
      </c>
      <c r="G114" s="5">
        <v>64905</v>
      </c>
      <c r="H114" s="5">
        <v>81941</v>
      </c>
      <c r="I114" s="5">
        <v>88369</v>
      </c>
      <c r="J114" s="5">
        <v>88877</v>
      </c>
      <c r="K114" s="5">
        <v>104911</v>
      </c>
      <c r="L114" s="5">
        <v>114926</v>
      </c>
      <c r="M114" s="5">
        <v>121364</v>
      </c>
      <c r="N114" s="5">
        <v>52142</v>
      </c>
      <c r="O114" s="5">
        <v>102840</v>
      </c>
      <c r="P114" s="5">
        <v>147487</v>
      </c>
      <c r="Q114" s="5">
        <v>169906</v>
      </c>
      <c r="R114" s="5">
        <v>184174</v>
      </c>
    </row>
    <row r="115" spans="2:18" ht="12.75" customHeight="1" x14ac:dyDescent="0.2">
      <c r="B115" s="4" t="s">
        <v>129</v>
      </c>
      <c r="C115" s="5">
        <v>11</v>
      </c>
      <c r="D115" s="5">
        <v>6</v>
      </c>
      <c r="E115" s="5">
        <v>185</v>
      </c>
      <c r="F115" s="5">
        <v>40</v>
      </c>
      <c r="G115" s="5">
        <v>70</v>
      </c>
      <c r="H115" s="5">
        <v>14</v>
      </c>
      <c r="I115" s="5">
        <v>23</v>
      </c>
      <c r="J115" s="5">
        <v>80</v>
      </c>
      <c r="K115" s="5">
        <v>55</v>
      </c>
      <c r="L115" s="5">
        <v>150</v>
      </c>
      <c r="M115" s="5">
        <v>524</v>
      </c>
      <c r="N115" s="5">
        <v>239</v>
      </c>
      <c r="O115" s="5">
        <v>5</v>
      </c>
      <c r="P115" s="5">
        <v>9</v>
      </c>
      <c r="Q115" s="5">
        <v>1</v>
      </c>
      <c r="R115" s="5">
        <v>13</v>
      </c>
    </row>
    <row r="116" spans="2:18" ht="12.75" customHeight="1" x14ac:dyDescent="0.2">
      <c r="B116" s="4" t="s">
        <v>130</v>
      </c>
      <c r="C116" s="5">
        <v>28171</v>
      </c>
      <c r="D116" s="5">
        <v>46228</v>
      </c>
      <c r="E116" s="5">
        <v>56411</v>
      </c>
      <c r="F116" s="5">
        <v>70156</v>
      </c>
      <c r="G116" s="5">
        <v>78825</v>
      </c>
      <c r="H116" s="5">
        <v>86272</v>
      </c>
      <c r="I116" s="5">
        <v>97818</v>
      </c>
      <c r="J116" s="5">
        <v>100022</v>
      </c>
      <c r="K116" s="5">
        <v>116049</v>
      </c>
      <c r="L116" s="5">
        <v>139500</v>
      </c>
      <c r="M116" s="5">
        <v>152048</v>
      </c>
      <c r="N116" s="5">
        <v>70462</v>
      </c>
      <c r="O116" s="5">
        <v>145931</v>
      </c>
      <c r="P116" s="5">
        <v>193823</v>
      </c>
      <c r="Q116" s="5">
        <v>174681</v>
      </c>
      <c r="R116" s="5">
        <v>209853</v>
      </c>
    </row>
    <row r="117" spans="2:18" ht="12.75" customHeight="1" x14ac:dyDescent="0.2">
      <c r="B117" s="4" t="s">
        <v>131</v>
      </c>
      <c r="C117" s="5">
        <v>26801</v>
      </c>
      <c r="D117" s="5">
        <v>27281</v>
      </c>
      <c r="E117" s="5">
        <v>41617</v>
      </c>
      <c r="F117" s="5">
        <v>65167</v>
      </c>
      <c r="G117" s="5">
        <v>88238</v>
      </c>
      <c r="H117" s="5">
        <v>133128</v>
      </c>
      <c r="I117" s="5">
        <v>174486</v>
      </c>
      <c r="J117" s="5">
        <v>179938</v>
      </c>
      <c r="K117" s="5">
        <v>255644</v>
      </c>
      <c r="L117" s="5">
        <v>298620</v>
      </c>
      <c r="M117" s="5">
        <v>374191</v>
      </c>
      <c r="N117" s="5">
        <v>120221</v>
      </c>
      <c r="O117" s="5">
        <v>246249</v>
      </c>
      <c r="P117" s="5">
        <v>480123</v>
      </c>
      <c r="Q117" s="5">
        <v>363070</v>
      </c>
      <c r="R117" s="5">
        <v>264440</v>
      </c>
    </row>
    <row r="118" spans="2:18" ht="12.75" customHeight="1" x14ac:dyDescent="0.2">
      <c r="B118" s="4" t="s">
        <v>132</v>
      </c>
      <c r="C118" s="5">
        <v>83</v>
      </c>
      <c r="D118" s="5">
        <v>22</v>
      </c>
      <c r="E118" s="5">
        <v>90</v>
      </c>
      <c r="F118" s="5">
        <v>82</v>
      </c>
      <c r="G118" s="5">
        <v>72</v>
      </c>
      <c r="H118" s="5">
        <v>112</v>
      </c>
      <c r="I118" s="5">
        <v>106</v>
      </c>
      <c r="J118" s="5">
        <v>47</v>
      </c>
      <c r="K118" s="5">
        <v>39</v>
      </c>
      <c r="L118" s="5">
        <v>51</v>
      </c>
      <c r="M118" s="5">
        <v>84</v>
      </c>
      <c r="N118" s="5">
        <v>27</v>
      </c>
      <c r="O118" s="5">
        <v>17</v>
      </c>
      <c r="P118" s="5">
        <v>105</v>
      </c>
      <c r="Q118" s="5">
        <v>92</v>
      </c>
      <c r="R118" s="5">
        <v>165</v>
      </c>
    </row>
    <row r="119" spans="2:18" ht="12.75" customHeight="1" x14ac:dyDescent="0.2">
      <c r="B119" s="4" t="s">
        <v>133</v>
      </c>
      <c r="C119" s="5">
        <v>40686</v>
      </c>
      <c r="D119" s="5">
        <v>39102</v>
      </c>
      <c r="E119" s="5">
        <v>45074</v>
      </c>
      <c r="F119" s="5">
        <v>45725</v>
      </c>
      <c r="G119" s="5">
        <v>55058</v>
      </c>
      <c r="H119" s="5">
        <v>58981</v>
      </c>
      <c r="I119" s="5">
        <v>60485</v>
      </c>
      <c r="J119" s="5">
        <v>34861</v>
      </c>
      <c r="K119" s="5">
        <v>46536</v>
      </c>
      <c r="L119" s="5">
        <v>65868</v>
      </c>
      <c r="M119" s="5">
        <v>86051</v>
      </c>
      <c r="N119" s="5">
        <v>9392</v>
      </c>
      <c r="O119" s="5">
        <v>44760</v>
      </c>
      <c r="P119" s="5">
        <v>97240</v>
      </c>
      <c r="Q119" s="5">
        <v>117936</v>
      </c>
      <c r="R119" s="5">
        <v>124732</v>
      </c>
    </row>
    <row r="120" spans="2:18" ht="12.75" customHeight="1" x14ac:dyDescent="0.2">
      <c r="B120" s="4" t="s">
        <v>134</v>
      </c>
      <c r="C120" s="5">
        <v>71771</v>
      </c>
      <c r="D120" s="5">
        <v>134554</v>
      </c>
      <c r="E120" s="5">
        <v>137110</v>
      </c>
      <c r="F120" s="5">
        <v>144491</v>
      </c>
      <c r="G120" s="5">
        <v>143629</v>
      </c>
      <c r="H120" s="5">
        <v>161274</v>
      </c>
      <c r="I120" s="5">
        <v>197552</v>
      </c>
      <c r="J120" s="5">
        <v>191642</v>
      </c>
      <c r="K120" s="5">
        <v>237476</v>
      </c>
      <c r="L120" s="5">
        <v>338837</v>
      </c>
      <c r="M120" s="5">
        <v>376721</v>
      </c>
      <c r="N120" s="5">
        <v>89337</v>
      </c>
      <c r="O120" s="5">
        <v>191768</v>
      </c>
      <c r="P120" s="5">
        <v>272844</v>
      </c>
      <c r="Q120" s="5">
        <v>257781</v>
      </c>
      <c r="R120" s="5">
        <v>261713</v>
      </c>
    </row>
    <row r="121" spans="2:18" ht="12.75" customHeight="1" x14ac:dyDescent="0.2">
      <c r="B121" s="4" t="s">
        <v>135</v>
      </c>
      <c r="C121" s="5">
        <v>59</v>
      </c>
      <c r="D121" s="5">
        <v>20</v>
      </c>
      <c r="E121" s="5">
        <v>87</v>
      </c>
      <c r="F121" s="5">
        <v>35</v>
      </c>
      <c r="G121" s="5">
        <v>49</v>
      </c>
      <c r="H121" s="5">
        <v>61</v>
      </c>
      <c r="I121" s="5">
        <v>80</v>
      </c>
      <c r="J121" s="5">
        <v>76</v>
      </c>
      <c r="K121" s="5">
        <v>56</v>
      </c>
      <c r="L121" s="5">
        <v>120</v>
      </c>
      <c r="M121" s="5">
        <v>136</v>
      </c>
      <c r="N121" s="5">
        <v>30</v>
      </c>
      <c r="O121" s="5">
        <v>34</v>
      </c>
      <c r="P121" s="5">
        <v>126</v>
      </c>
      <c r="Q121" s="5">
        <v>83</v>
      </c>
      <c r="R121" s="5">
        <v>125</v>
      </c>
    </row>
    <row r="122" spans="2:18" ht="12.75" customHeight="1" x14ac:dyDescent="0.2">
      <c r="B122" s="4" t="s">
        <v>136</v>
      </c>
      <c r="C122" s="5">
        <v>230</v>
      </c>
      <c r="D122" s="5">
        <v>276</v>
      </c>
      <c r="E122" s="5">
        <v>164</v>
      </c>
      <c r="F122" s="5">
        <v>167</v>
      </c>
      <c r="G122" s="5">
        <v>444</v>
      </c>
      <c r="H122" s="5">
        <v>529</v>
      </c>
      <c r="I122" s="5">
        <v>455</v>
      </c>
      <c r="J122" s="5">
        <v>233</v>
      </c>
      <c r="K122" s="5">
        <v>205</v>
      </c>
      <c r="L122" s="5">
        <v>250</v>
      </c>
      <c r="M122" s="5">
        <v>205</v>
      </c>
      <c r="N122" s="5">
        <v>81</v>
      </c>
      <c r="O122" s="5">
        <v>274</v>
      </c>
      <c r="P122" s="5">
        <v>610</v>
      </c>
      <c r="Q122" s="5">
        <v>475</v>
      </c>
      <c r="R122" s="5">
        <v>451</v>
      </c>
    </row>
    <row r="123" spans="2:18" ht="12.75" customHeight="1" x14ac:dyDescent="0.2">
      <c r="B123" s="4" t="s">
        <v>137</v>
      </c>
      <c r="C123" s="5">
        <v>64721</v>
      </c>
      <c r="D123" s="5">
        <v>60917</v>
      </c>
      <c r="E123" s="5">
        <v>53562</v>
      </c>
      <c r="F123" s="5">
        <v>213890</v>
      </c>
      <c r="G123" s="5">
        <v>264266</v>
      </c>
      <c r="H123" s="5">
        <v>267501</v>
      </c>
      <c r="I123" s="5">
        <v>234762</v>
      </c>
      <c r="J123" s="5">
        <v>72014</v>
      </c>
      <c r="K123" s="5">
        <v>99395</v>
      </c>
      <c r="L123" s="5">
        <v>188312</v>
      </c>
      <c r="M123" s="5">
        <v>259243</v>
      </c>
      <c r="N123" s="5">
        <v>107251</v>
      </c>
      <c r="O123" s="5">
        <v>197983</v>
      </c>
      <c r="P123" s="5">
        <v>220179</v>
      </c>
      <c r="Q123" s="5">
        <v>194351</v>
      </c>
      <c r="R123" s="5">
        <v>220497</v>
      </c>
    </row>
    <row r="124" spans="2:18" ht="12.75" customHeight="1" x14ac:dyDescent="0.2">
      <c r="B124" s="4" t="s">
        <v>138</v>
      </c>
      <c r="C124" s="5">
        <v>1603</v>
      </c>
      <c r="D124" s="5">
        <v>1362</v>
      </c>
      <c r="E124" s="5">
        <v>1688</v>
      </c>
      <c r="F124" s="5">
        <v>1855</v>
      </c>
      <c r="G124" s="5">
        <v>2099</v>
      </c>
      <c r="H124" s="5">
        <v>2100</v>
      </c>
      <c r="I124" s="5">
        <v>2180</v>
      </c>
      <c r="J124" s="5">
        <v>1161</v>
      </c>
      <c r="K124" s="5">
        <v>1239</v>
      </c>
      <c r="L124" s="5">
        <v>1546</v>
      </c>
      <c r="M124" s="5">
        <v>1796</v>
      </c>
      <c r="N124" s="5">
        <v>562</v>
      </c>
      <c r="O124" s="5">
        <v>1331</v>
      </c>
      <c r="P124" s="5">
        <v>2092</v>
      </c>
      <c r="Q124" s="5">
        <v>2262</v>
      </c>
      <c r="R124" s="5">
        <v>2298</v>
      </c>
    </row>
    <row r="125" spans="2:18" ht="12.75" customHeight="1" x14ac:dyDescent="0.2">
      <c r="B125" s="4" t="s">
        <v>139</v>
      </c>
      <c r="C125" s="5">
        <v>76730</v>
      </c>
      <c r="D125" s="5">
        <v>71992</v>
      </c>
      <c r="E125" s="5">
        <v>76036</v>
      </c>
      <c r="F125" s="5">
        <v>69520</v>
      </c>
      <c r="G125" s="5">
        <v>90180</v>
      </c>
      <c r="H125" s="5">
        <v>106469</v>
      </c>
      <c r="I125" s="5">
        <v>112654</v>
      </c>
      <c r="J125" s="5">
        <v>109749</v>
      </c>
      <c r="K125" s="5">
        <v>134264</v>
      </c>
      <c r="L125" s="5">
        <v>199371</v>
      </c>
      <c r="M125" s="5">
        <v>229704</v>
      </c>
      <c r="N125" s="5">
        <v>14194</v>
      </c>
      <c r="O125" s="5">
        <v>114227</v>
      </c>
      <c r="P125" s="5">
        <v>251619</v>
      </c>
      <c r="Q125" s="5">
        <v>277810</v>
      </c>
      <c r="R125" s="5">
        <v>285026</v>
      </c>
    </row>
    <row r="126" spans="2:18" ht="12.75" customHeight="1" x14ac:dyDescent="0.2">
      <c r="B126" s="4" t="s">
        <v>140</v>
      </c>
      <c r="C126" s="5">
        <v>9687</v>
      </c>
      <c r="D126" s="5">
        <v>11262</v>
      </c>
      <c r="E126" s="5">
        <v>13286</v>
      </c>
      <c r="F126" s="5">
        <v>14034</v>
      </c>
      <c r="G126" s="5">
        <v>15733</v>
      </c>
      <c r="H126" s="5">
        <v>15310</v>
      </c>
      <c r="I126" s="5">
        <v>12764</v>
      </c>
      <c r="J126" s="5">
        <v>4831</v>
      </c>
      <c r="K126" s="5">
        <v>4922</v>
      </c>
      <c r="L126" s="5">
        <v>7716</v>
      </c>
      <c r="M126" s="5">
        <v>10957</v>
      </c>
      <c r="N126" s="5">
        <v>2228</v>
      </c>
      <c r="O126" s="5">
        <v>8499</v>
      </c>
      <c r="P126" s="5">
        <v>13186</v>
      </c>
      <c r="Q126" s="5">
        <v>15633</v>
      </c>
      <c r="R126" s="5">
        <v>17228</v>
      </c>
    </row>
    <row r="127" spans="2:18" ht="12.75" customHeight="1" x14ac:dyDescent="0.2">
      <c r="B127" s="4" t="s">
        <v>141</v>
      </c>
      <c r="C127" s="5">
        <v>123</v>
      </c>
      <c r="D127" s="5">
        <v>115</v>
      </c>
      <c r="E127" s="5">
        <v>185</v>
      </c>
      <c r="F127" s="5">
        <v>190</v>
      </c>
      <c r="G127" s="5">
        <v>242</v>
      </c>
      <c r="H127" s="5">
        <v>685</v>
      </c>
      <c r="I127" s="5">
        <v>719</v>
      </c>
      <c r="J127" s="5">
        <v>160</v>
      </c>
      <c r="K127" s="5">
        <v>227</v>
      </c>
      <c r="L127" s="5">
        <v>653</v>
      </c>
      <c r="M127" s="5">
        <v>1225</v>
      </c>
      <c r="N127" s="5">
        <v>68</v>
      </c>
      <c r="O127" s="5">
        <v>8</v>
      </c>
      <c r="P127" s="5">
        <v>50</v>
      </c>
      <c r="Q127" s="5">
        <v>373</v>
      </c>
      <c r="R127" s="5">
        <v>830</v>
      </c>
    </row>
    <row r="128" spans="2:18" ht="12.75" customHeight="1" x14ac:dyDescent="0.2">
      <c r="B128" s="4" t="s">
        <v>142</v>
      </c>
      <c r="C128" s="5">
        <v>169</v>
      </c>
      <c r="D128" s="5">
        <v>134</v>
      </c>
      <c r="E128" s="5">
        <v>341</v>
      </c>
      <c r="F128" s="5">
        <v>837</v>
      </c>
      <c r="G128" s="5">
        <v>357</v>
      </c>
      <c r="H128" s="5">
        <v>319</v>
      </c>
      <c r="I128" s="5">
        <v>326</v>
      </c>
      <c r="J128" s="5">
        <v>360</v>
      </c>
      <c r="K128" s="5">
        <v>367</v>
      </c>
      <c r="L128" s="5">
        <v>428</v>
      </c>
      <c r="M128" s="5">
        <v>509</v>
      </c>
      <c r="N128" s="5">
        <v>116</v>
      </c>
      <c r="O128" s="5">
        <v>214</v>
      </c>
      <c r="P128" s="5">
        <v>390</v>
      </c>
      <c r="Q128" s="5">
        <v>461</v>
      </c>
      <c r="R128" s="5">
        <v>576</v>
      </c>
    </row>
    <row r="129" spans="2:18" ht="12.75" customHeight="1" x14ac:dyDescent="0.2">
      <c r="B129" s="4" t="s">
        <v>143</v>
      </c>
      <c r="C129" s="5">
        <v>125</v>
      </c>
      <c r="D129" s="5">
        <v>103</v>
      </c>
      <c r="E129" s="5">
        <v>159</v>
      </c>
      <c r="F129" s="5">
        <v>226</v>
      </c>
      <c r="G129" s="5">
        <v>264</v>
      </c>
      <c r="H129" s="5">
        <v>220</v>
      </c>
      <c r="I129" s="5">
        <v>319</v>
      </c>
      <c r="J129" s="5">
        <v>219</v>
      </c>
      <c r="K129" s="5">
        <v>278</v>
      </c>
      <c r="L129" s="5">
        <v>259</v>
      </c>
      <c r="M129" s="5">
        <v>346</v>
      </c>
      <c r="N129" s="5">
        <v>79</v>
      </c>
      <c r="O129" s="5">
        <v>223</v>
      </c>
      <c r="P129" s="5">
        <v>414</v>
      </c>
      <c r="Q129" s="5">
        <v>329</v>
      </c>
      <c r="R129" s="5">
        <v>355</v>
      </c>
    </row>
    <row r="130" spans="2:18" ht="12.75" customHeight="1" x14ac:dyDescent="0.2">
      <c r="B130" s="4" t="s">
        <v>144</v>
      </c>
      <c r="C130" s="5">
        <v>29557</v>
      </c>
      <c r="D130" s="5">
        <v>32458</v>
      </c>
      <c r="E130" s="5">
        <v>36222</v>
      </c>
      <c r="F130" s="5">
        <v>41169</v>
      </c>
      <c r="G130" s="5">
        <v>55139</v>
      </c>
      <c r="H130" s="5">
        <v>69968</v>
      </c>
      <c r="I130" s="5">
        <v>69616</v>
      </c>
      <c r="J130" s="5">
        <v>49255</v>
      </c>
      <c r="K130" s="5">
        <v>61166</v>
      </c>
      <c r="L130" s="5">
        <v>95591</v>
      </c>
      <c r="M130" s="5">
        <v>114214</v>
      </c>
      <c r="N130" s="5">
        <v>17892</v>
      </c>
      <c r="O130" s="5">
        <v>9618</v>
      </c>
      <c r="P130" s="5">
        <v>89766</v>
      </c>
      <c r="Q130" s="5">
        <v>95444</v>
      </c>
      <c r="R130" s="5">
        <v>93132</v>
      </c>
    </row>
    <row r="131" spans="2:18" ht="12.75" customHeight="1" x14ac:dyDescent="0.2">
      <c r="B131" s="4" t="s">
        <v>145</v>
      </c>
      <c r="C131" s="5">
        <v>258</v>
      </c>
      <c r="D131" s="5">
        <v>156</v>
      </c>
      <c r="E131" s="5">
        <v>167</v>
      </c>
      <c r="F131" s="5">
        <v>262</v>
      </c>
      <c r="G131" s="5">
        <v>404</v>
      </c>
      <c r="H131" s="5">
        <v>541</v>
      </c>
      <c r="I131" s="5">
        <v>622</v>
      </c>
      <c r="J131" s="5">
        <v>431</v>
      </c>
      <c r="K131" s="5">
        <v>735</v>
      </c>
      <c r="L131" s="5">
        <v>958</v>
      </c>
      <c r="M131" s="5">
        <v>1175</v>
      </c>
      <c r="N131" s="5">
        <v>306</v>
      </c>
      <c r="O131" s="5">
        <v>3474</v>
      </c>
      <c r="P131" s="5">
        <v>4022</v>
      </c>
      <c r="Q131" s="5">
        <v>2563</v>
      </c>
      <c r="R131" s="5">
        <v>2745</v>
      </c>
    </row>
    <row r="132" spans="2:18" ht="12.75" customHeight="1" x14ac:dyDescent="0.2">
      <c r="B132" s="4" t="s">
        <v>146</v>
      </c>
      <c r="C132" s="5">
        <v>407</v>
      </c>
      <c r="D132" s="5">
        <v>573</v>
      </c>
      <c r="E132" s="5">
        <v>834</v>
      </c>
      <c r="F132" s="5">
        <v>880</v>
      </c>
      <c r="G132" s="5">
        <v>1439</v>
      </c>
      <c r="H132" s="5">
        <v>1467</v>
      </c>
      <c r="I132" s="5">
        <v>2103</v>
      </c>
      <c r="J132" s="5">
        <v>2149</v>
      </c>
      <c r="K132" s="5">
        <v>2280</v>
      </c>
      <c r="L132" s="5">
        <v>2904</v>
      </c>
      <c r="M132" s="5">
        <v>3402</v>
      </c>
      <c r="N132" s="5">
        <v>1805</v>
      </c>
      <c r="O132" s="5">
        <v>4580</v>
      </c>
      <c r="P132" s="5">
        <v>6389</v>
      </c>
      <c r="Q132" s="5">
        <v>5504</v>
      </c>
      <c r="R132" s="5">
        <v>5004</v>
      </c>
    </row>
    <row r="133" spans="2:18" ht="12.75" customHeight="1" x14ac:dyDescent="0.2">
      <c r="B133" s="4" t="s">
        <v>147</v>
      </c>
      <c r="C133" s="5">
        <v>3616</v>
      </c>
      <c r="D133" s="5">
        <v>3361</v>
      </c>
      <c r="E133" s="5">
        <v>5974</v>
      </c>
      <c r="F133" s="5">
        <v>6397</v>
      </c>
      <c r="G133" s="5">
        <v>6769</v>
      </c>
      <c r="H133" s="5">
        <v>7430</v>
      </c>
      <c r="I133" s="5">
        <v>9210</v>
      </c>
      <c r="J133" s="5">
        <v>5849</v>
      </c>
      <c r="K133" s="5">
        <v>5523</v>
      </c>
      <c r="L133" s="5">
        <v>8287</v>
      </c>
      <c r="M133" s="5">
        <v>8739</v>
      </c>
      <c r="N133" s="5">
        <v>3258</v>
      </c>
      <c r="O133" s="5">
        <v>7163</v>
      </c>
      <c r="P133" s="5">
        <v>16321</v>
      </c>
      <c r="Q133" s="5">
        <v>14356</v>
      </c>
      <c r="R133" s="5">
        <v>15239</v>
      </c>
    </row>
    <row r="134" spans="2:18" ht="12.75" customHeight="1" x14ac:dyDescent="0.2">
      <c r="B134" s="4" t="s">
        <v>148</v>
      </c>
      <c r="C134" s="5"/>
      <c r="D134" s="5">
        <v>2</v>
      </c>
      <c r="E134" s="5"/>
      <c r="F134" s="5">
        <v>1</v>
      </c>
      <c r="G134" s="5"/>
      <c r="H134" s="5">
        <v>20</v>
      </c>
      <c r="I134" s="5">
        <v>10</v>
      </c>
      <c r="J134" s="5"/>
      <c r="K134" s="5"/>
      <c r="L134" s="5">
        <v>2</v>
      </c>
      <c r="M134" s="5">
        <v>2</v>
      </c>
      <c r="N134" s="5">
        <v>21</v>
      </c>
      <c r="O134" s="5"/>
      <c r="P134" s="5"/>
      <c r="Q134" s="5">
        <v>9</v>
      </c>
      <c r="R134" s="5"/>
    </row>
    <row r="135" spans="2:18" ht="12.75" customHeight="1" x14ac:dyDescent="0.2">
      <c r="B135" s="4" t="s">
        <v>149</v>
      </c>
      <c r="C135" s="5">
        <v>576</v>
      </c>
      <c r="D135" s="5">
        <v>682</v>
      </c>
      <c r="E135" s="5">
        <v>833</v>
      </c>
      <c r="F135" s="5">
        <v>1333</v>
      </c>
      <c r="G135" s="5">
        <v>1600</v>
      </c>
      <c r="H135" s="5">
        <v>1744</v>
      </c>
      <c r="I135" s="5">
        <v>1742</v>
      </c>
      <c r="J135" s="5">
        <v>1742</v>
      </c>
      <c r="K135" s="5">
        <v>1831</v>
      </c>
      <c r="L135" s="5">
        <v>2714</v>
      </c>
      <c r="M135" s="5">
        <v>3382</v>
      </c>
      <c r="N135" s="5">
        <v>2653</v>
      </c>
      <c r="O135" s="5">
        <v>6287</v>
      </c>
      <c r="P135" s="5">
        <v>5937</v>
      </c>
      <c r="Q135" s="5">
        <v>4263</v>
      </c>
      <c r="R135" s="5">
        <v>4486</v>
      </c>
    </row>
    <row r="136" spans="2:18" ht="12.75" customHeight="1" x14ac:dyDescent="0.2">
      <c r="B136" s="4" t="s">
        <v>150</v>
      </c>
      <c r="C136" s="5">
        <v>1650</v>
      </c>
      <c r="D136" s="5">
        <v>2117</v>
      </c>
      <c r="E136" s="5">
        <v>3255</v>
      </c>
      <c r="F136" s="5">
        <v>4088</v>
      </c>
      <c r="G136" s="5">
        <v>2648</v>
      </c>
      <c r="H136" s="5">
        <v>4046</v>
      </c>
      <c r="I136" s="5">
        <v>4078</v>
      </c>
      <c r="J136" s="5">
        <v>2499</v>
      </c>
      <c r="K136" s="5">
        <v>5485</v>
      </c>
      <c r="L136" s="5">
        <v>6137</v>
      </c>
      <c r="M136" s="5">
        <v>10714</v>
      </c>
      <c r="N136" s="5">
        <v>2306</v>
      </c>
      <c r="O136" s="5">
        <v>2831</v>
      </c>
      <c r="P136" s="5">
        <v>13836</v>
      </c>
      <c r="Q136" s="5">
        <v>11859</v>
      </c>
      <c r="R136" s="5">
        <v>13258</v>
      </c>
    </row>
    <row r="137" spans="2:18" ht="12.75" customHeight="1" x14ac:dyDescent="0.2">
      <c r="B137" s="4" t="s">
        <v>151</v>
      </c>
      <c r="C137" s="5"/>
      <c r="D137" s="5"/>
      <c r="E137" s="5"/>
      <c r="F137" s="5"/>
      <c r="G137" s="5"/>
      <c r="H137" s="5"/>
      <c r="I137" s="5"/>
      <c r="J137" s="5"/>
      <c r="K137" s="5">
        <v>1</v>
      </c>
      <c r="L137" s="5"/>
      <c r="M137" s="5"/>
      <c r="N137" s="5"/>
      <c r="O137" s="5"/>
      <c r="P137" s="5"/>
      <c r="Q137" s="5"/>
      <c r="R137" s="5"/>
    </row>
    <row r="138" spans="2:18" ht="12.75" customHeight="1" x14ac:dyDescent="0.2">
      <c r="B138" s="4" t="s">
        <v>152</v>
      </c>
      <c r="C138" s="5">
        <v>21912</v>
      </c>
      <c r="D138" s="5">
        <v>22908</v>
      </c>
      <c r="E138" s="5">
        <v>29606</v>
      </c>
      <c r="F138" s="5">
        <v>31576</v>
      </c>
      <c r="G138" s="5">
        <v>36617</v>
      </c>
      <c r="H138" s="5">
        <v>42663</v>
      </c>
      <c r="I138" s="5">
        <v>45902</v>
      </c>
      <c r="J138" s="5">
        <v>20958</v>
      </c>
      <c r="K138" s="5">
        <v>19632</v>
      </c>
      <c r="L138" s="5">
        <v>36737</v>
      </c>
      <c r="M138" s="5">
        <v>66557</v>
      </c>
      <c r="N138" s="5">
        <v>12775</v>
      </c>
      <c r="O138" s="5">
        <v>34705</v>
      </c>
      <c r="P138" s="5">
        <v>114267</v>
      </c>
      <c r="Q138" s="5">
        <v>155155</v>
      </c>
      <c r="R138" s="5">
        <v>142963</v>
      </c>
    </row>
    <row r="139" spans="2:18" ht="12.75" customHeight="1" x14ac:dyDescent="0.2">
      <c r="B139" s="4" t="s">
        <v>153</v>
      </c>
      <c r="C139" s="5"/>
      <c r="D139" s="5"/>
      <c r="E139" s="5"/>
      <c r="F139" s="5"/>
      <c r="G139" s="5"/>
      <c r="H139" s="5"/>
      <c r="I139" s="5"/>
      <c r="J139" s="5"/>
      <c r="K139" s="5"/>
      <c r="L139" s="5"/>
      <c r="M139" s="5"/>
      <c r="N139" s="5"/>
      <c r="O139" s="5"/>
      <c r="P139" s="5"/>
      <c r="Q139" s="5"/>
      <c r="R139" s="5"/>
    </row>
    <row r="140" spans="2:18" ht="12.75" customHeight="1" x14ac:dyDescent="0.2">
      <c r="B140" s="4" t="s">
        <v>154</v>
      </c>
      <c r="C140" s="5">
        <v>117856</v>
      </c>
      <c r="D140" s="5">
        <v>96196</v>
      </c>
      <c r="E140" s="5">
        <v>101124</v>
      </c>
      <c r="F140" s="5">
        <v>108032</v>
      </c>
      <c r="G140" s="5">
        <v>111915</v>
      </c>
      <c r="H140" s="5">
        <v>132338</v>
      </c>
      <c r="I140" s="5">
        <v>149800</v>
      </c>
      <c r="J140" s="5">
        <v>140117</v>
      </c>
      <c r="K140" s="5">
        <v>171538</v>
      </c>
      <c r="L140" s="5">
        <v>194268</v>
      </c>
      <c r="M140" s="5">
        <v>198867</v>
      </c>
      <c r="N140" s="5">
        <v>109137</v>
      </c>
      <c r="O140" s="5">
        <v>192441</v>
      </c>
      <c r="P140" s="5">
        <v>274257</v>
      </c>
      <c r="Q140" s="5">
        <v>288377</v>
      </c>
      <c r="R140" s="5">
        <v>329796</v>
      </c>
    </row>
    <row r="141" spans="2:18" ht="12.75" customHeight="1" x14ac:dyDescent="0.2">
      <c r="B141" s="4" t="s">
        <v>155</v>
      </c>
      <c r="C141" s="5">
        <v>298</v>
      </c>
      <c r="D141" s="5">
        <v>216</v>
      </c>
      <c r="E141" s="5">
        <v>257</v>
      </c>
      <c r="F141" s="5">
        <v>302</v>
      </c>
      <c r="G141" s="5">
        <v>263</v>
      </c>
      <c r="H141" s="5">
        <v>268</v>
      </c>
      <c r="I141" s="5">
        <v>240</v>
      </c>
      <c r="J141" s="5">
        <v>85</v>
      </c>
      <c r="K141" s="5">
        <v>108</v>
      </c>
      <c r="L141" s="5">
        <v>140</v>
      </c>
      <c r="M141" s="5">
        <v>252</v>
      </c>
      <c r="N141" s="5">
        <v>37</v>
      </c>
      <c r="O141" s="5">
        <v>78</v>
      </c>
      <c r="P141" s="5">
        <v>134</v>
      </c>
      <c r="Q141" s="5">
        <v>181</v>
      </c>
      <c r="R141" s="5">
        <v>276</v>
      </c>
    </row>
    <row r="142" spans="2:18" ht="12.75" customHeight="1" x14ac:dyDescent="0.2">
      <c r="B142" s="4" t="s">
        <v>156</v>
      </c>
      <c r="C142" s="5">
        <v>4916</v>
      </c>
      <c r="D142" s="5">
        <v>4776</v>
      </c>
      <c r="E142" s="5">
        <v>5357</v>
      </c>
      <c r="F142" s="5">
        <v>8154</v>
      </c>
      <c r="G142" s="5">
        <v>10179</v>
      </c>
      <c r="H142" s="5">
        <v>10723</v>
      </c>
      <c r="I142" s="5">
        <v>11231</v>
      </c>
      <c r="J142" s="5">
        <v>10929</v>
      </c>
      <c r="K142" s="5">
        <v>13174</v>
      </c>
      <c r="L142" s="5">
        <v>15876</v>
      </c>
      <c r="M142" s="5">
        <v>17910</v>
      </c>
      <c r="N142" s="5">
        <v>6314</v>
      </c>
      <c r="O142" s="5">
        <v>12883</v>
      </c>
      <c r="P142" s="5">
        <v>43764</v>
      </c>
      <c r="Q142" s="5">
        <v>36162</v>
      </c>
      <c r="R142" s="5">
        <v>36148</v>
      </c>
    </row>
    <row r="143" spans="2:18" ht="12.75" customHeight="1" x14ac:dyDescent="0.2">
      <c r="B143" s="4" t="s">
        <v>157</v>
      </c>
      <c r="C143" s="5">
        <v>11837</v>
      </c>
      <c r="D143" s="5">
        <v>11610</v>
      </c>
      <c r="E143" s="5">
        <v>13793</v>
      </c>
      <c r="F143" s="5">
        <v>16559</v>
      </c>
      <c r="G143" s="5">
        <v>18838</v>
      </c>
      <c r="H143" s="5">
        <v>20423</v>
      </c>
      <c r="I143" s="5">
        <v>19768</v>
      </c>
      <c r="J143" s="5">
        <v>16709</v>
      </c>
      <c r="K143" s="5">
        <v>19555</v>
      </c>
      <c r="L143" s="5">
        <v>24183</v>
      </c>
      <c r="M143" s="5">
        <v>27639</v>
      </c>
      <c r="N143" s="5">
        <v>11441</v>
      </c>
      <c r="O143" s="5">
        <v>20812</v>
      </c>
      <c r="P143" s="5">
        <v>29417</v>
      </c>
      <c r="Q143" s="5">
        <v>29844</v>
      </c>
      <c r="R143" s="5">
        <v>34274</v>
      </c>
    </row>
    <row r="144" spans="2:18" ht="12.75" customHeight="1" x14ac:dyDescent="0.2">
      <c r="B144" s="4" t="s">
        <v>158</v>
      </c>
      <c r="C144" s="5"/>
      <c r="D144" s="5"/>
      <c r="E144" s="5"/>
      <c r="F144" s="5"/>
      <c r="G144" s="5"/>
      <c r="H144" s="5"/>
      <c r="I144" s="5"/>
      <c r="J144" s="5"/>
      <c r="K144" s="5"/>
      <c r="L144" s="5"/>
      <c r="M144" s="5"/>
      <c r="N144" s="5"/>
      <c r="O144" s="5"/>
      <c r="P144" s="5"/>
      <c r="Q144" s="5"/>
      <c r="R144" s="5"/>
    </row>
    <row r="145" spans="2:18" ht="12.75" customHeight="1" x14ac:dyDescent="0.2">
      <c r="B145" s="4" t="s">
        <v>159</v>
      </c>
      <c r="C145" s="5">
        <v>65875</v>
      </c>
      <c r="D145" s="5">
        <v>57447</v>
      </c>
      <c r="E145" s="5">
        <v>68645</v>
      </c>
      <c r="F145" s="5">
        <v>77884</v>
      </c>
      <c r="G145" s="5">
        <v>82579</v>
      </c>
      <c r="H145" s="5">
        <v>89562</v>
      </c>
      <c r="I145" s="5">
        <v>109775</v>
      </c>
      <c r="J145" s="5">
        <v>87660</v>
      </c>
      <c r="K145" s="5">
        <v>114155</v>
      </c>
      <c r="L145" s="5">
        <v>176538</v>
      </c>
      <c r="M145" s="5">
        <v>234264</v>
      </c>
      <c r="N145" s="5">
        <v>67775</v>
      </c>
      <c r="O145" s="5">
        <v>121333</v>
      </c>
      <c r="P145" s="5">
        <v>251708</v>
      </c>
      <c r="Q145" s="5">
        <v>262124</v>
      </c>
      <c r="R145" s="5">
        <v>236764</v>
      </c>
    </row>
    <row r="146" spans="2:18" ht="12.75" customHeight="1" x14ac:dyDescent="0.2">
      <c r="B146" s="4" t="s">
        <v>160</v>
      </c>
      <c r="C146" s="5">
        <v>194</v>
      </c>
      <c r="D146" s="5">
        <v>163</v>
      </c>
      <c r="E146" s="5">
        <v>311</v>
      </c>
      <c r="F146" s="5">
        <v>386</v>
      </c>
      <c r="G146" s="5">
        <v>485</v>
      </c>
      <c r="H146" s="5">
        <v>586</v>
      </c>
      <c r="I146" s="5">
        <v>708</v>
      </c>
      <c r="J146" s="5">
        <v>698</v>
      </c>
      <c r="K146" s="5">
        <v>493</v>
      </c>
      <c r="L146" s="5">
        <v>716</v>
      </c>
      <c r="M146" s="5">
        <v>844</v>
      </c>
      <c r="N146" s="5">
        <v>201</v>
      </c>
      <c r="O146" s="5">
        <v>464</v>
      </c>
      <c r="P146" s="5">
        <v>1230</v>
      </c>
      <c r="Q146" s="5">
        <v>1437</v>
      </c>
      <c r="R146" s="5">
        <v>884</v>
      </c>
    </row>
    <row r="147" spans="2:18" ht="12.75" customHeight="1" x14ac:dyDescent="0.2">
      <c r="B147" s="4" t="s">
        <v>161</v>
      </c>
      <c r="C147" s="5">
        <v>420</v>
      </c>
      <c r="D147" s="5">
        <v>376</v>
      </c>
      <c r="E147" s="5">
        <v>644</v>
      </c>
      <c r="F147" s="5">
        <v>815</v>
      </c>
      <c r="G147" s="5">
        <v>893</v>
      </c>
      <c r="H147" s="5">
        <v>977</v>
      </c>
      <c r="I147" s="5">
        <v>1301</v>
      </c>
      <c r="J147" s="5">
        <v>851</v>
      </c>
      <c r="K147" s="5">
        <v>782</v>
      </c>
      <c r="L147" s="5">
        <v>1666</v>
      </c>
      <c r="M147" s="5">
        <v>3840</v>
      </c>
      <c r="N147" s="5">
        <v>879</v>
      </c>
      <c r="O147" s="5">
        <v>663</v>
      </c>
      <c r="P147" s="5">
        <v>1159</v>
      </c>
      <c r="Q147" s="5">
        <v>2445</v>
      </c>
      <c r="R147" s="5">
        <v>3076</v>
      </c>
    </row>
    <row r="148" spans="2:18" ht="12.75" customHeight="1" x14ac:dyDescent="0.2">
      <c r="B148" s="4" t="s">
        <v>162</v>
      </c>
      <c r="C148" s="5">
        <v>107</v>
      </c>
      <c r="D148" s="5">
        <v>124</v>
      </c>
      <c r="E148" s="5">
        <v>178</v>
      </c>
      <c r="F148" s="5">
        <v>206</v>
      </c>
      <c r="G148" s="5">
        <v>253</v>
      </c>
      <c r="H148" s="5">
        <v>271</v>
      </c>
      <c r="I148" s="5">
        <v>363</v>
      </c>
      <c r="J148" s="5">
        <v>314</v>
      </c>
      <c r="K148" s="5">
        <v>248</v>
      </c>
      <c r="L148" s="5">
        <v>11</v>
      </c>
      <c r="M148" s="5">
        <v>429</v>
      </c>
      <c r="N148" s="5">
        <v>136</v>
      </c>
      <c r="O148" s="5">
        <v>165</v>
      </c>
      <c r="P148" s="5">
        <v>450</v>
      </c>
      <c r="Q148" s="5">
        <v>319</v>
      </c>
      <c r="R148" s="5">
        <v>478</v>
      </c>
    </row>
    <row r="149" spans="2:18" ht="12.75" customHeight="1" x14ac:dyDescent="0.2">
      <c r="B149" s="4" t="s">
        <v>163</v>
      </c>
      <c r="C149" s="5">
        <v>1</v>
      </c>
      <c r="D149" s="5"/>
      <c r="E149" s="5"/>
      <c r="F149" s="5">
        <v>4</v>
      </c>
      <c r="G149" s="5">
        <v>9</v>
      </c>
      <c r="H149" s="5">
        <v>34</v>
      </c>
      <c r="I149" s="5">
        <v>1</v>
      </c>
      <c r="J149" s="5">
        <v>10</v>
      </c>
      <c r="K149" s="5"/>
      <c r="L149" s="5"/>
      <c r="M149" s="5">
        <v>2</v>
      </c>
      <c r="N149" s="5"/>
      <c r="O149" s="5">
        <v>0</v>
      </c>
      <c r="P149" s="5">
        <v>10</v>
      </c>
      <c r="Q149" s="5">
        <v>1</v>
      </c>
      <c r="R149" s="5">
        <v>5</v>
      </c>
    </row>
    <row r="150" spans="2:18" ht="12.75" customHeight="1" x14ac:dyDescent="0.2">
      <c r="B150" s="4" t="s">
        <v>164</v>
      </c>
      <c r="C150" s="5">
        <v>712</v>
      </c>
      <c r="D150" s="5">
        <v>634</v>
      </c>
      <c r="E150" s="5">
        <v>915</v>
      </c>
      <c r="F150" s="5">
        <v>1277</v>
      </c>
      <c r="G150" s="5">
        <v>1155</v>
      </c>
      <c r="H150" s="5">
        <v>1880</v>
      </c>
      <c r="I150" s="5">
        <v>3795</v>
      </c>
      <c r="J150" s="5">
        <v>3425</v>
      </c>
      <c r="K150" s="5">
        <v>5904</v>
      </c>
      <c r="L150" s="5">
        <v>7788</v>
      </c>
      <c r="M150" s="5">
        <v>8271</v>
      </c>
      <c r="N150" s="5">
        <v>2446</v>
      </c>
      <c r="O150" s="5">
        <v>2310</v>
      </c>
      <c r="P150" s="5">
        <v>5382</v>
      </c>
      <c r="Q150" s="5">
        <v>6663</v>
      </c>
      <c r="R150" s="5">
        <v>10051</v>
      </c>
    </row>
    <row r="151" spans="2:18" ht="12.75" customHeight="1" x14ac:dyDescent="0.2">
      <c r="B151" s="4" t="s">
        <v>165</v>
      </c>
      <c r="C151" s="5">
        <v>1127150</v>
      </c>
      <c r="D151" s="5">
        <v>1073064</v>
      </c>
      <c r="E151" s="5">
        <v>1222823</v>
      </c>
      <c r="F151" s="5">
        <v>1273593</v>
      </c>
      <c r="G151" s="5">
        <v>1312466</v>
      </c>
      <c r="H151" s="5">
        <v>1303730</v>
      </c>
      <c r="I151" s="5">
        <v>1232487</v>
      </c>
      <c r="J151" s="5">
        <v>906336</v>
      </c>
      <c r="K151" s="5">
        <v>799006</v>
      </c>
      <c r="L151" s="5">
        <v>1013642</v>
      </c>
      <c r="M151" s="5">
        <v>1117290</v>
      </c>
      <c r="N151" s="5">
        <v>271526</v>
      </c>
      <c r="O151" s="5">
        <v>645601</v>
      </c>
      <c r="P151" s="5">
        <v>1244756</v>
      </c>
      <c r="Q151" s="5">
        <v>1232220</v>
      </c>
      <c r="R151" s="5">
        <v>1303262</v>
      </c>
    </row>
    <row r="152" spans="2:18" ht="12.75" customHeight="1" x14ac:dyDescent="0.2">
      <c r="B152" s="4" t="s">
        <v>615</v>
      </c>
      <c r="C152" s="5"/>
      <c r="D152" s="5"/>
      <c r="E152" s="5"/>
      <c r="F152" s="5"/>
      <c r="G152" s="5"/>
      <c r="H152" s="5"/>
      <c r="I152" s="5"/>
      <c r="J152" s="5"/>
      <c r="K152" s="5"/>
      <c r="L152" s="5"/>
      <c r="M152" s="5"/>
      <c r="N152" s="5"/>
      <c r="O152" s="5"/>
      <c r="P152" s="5">
        <v>1</v>
      </c>
      <c r="Q152" s="5"/>
      <c r="R152" s="5"/>
    </row>
    <row r="153" spans="2:18" ht="12.75" customHeight="1" x14ac:dyDescent="0.2">
      <c r="B153" s="4" t="s">
        <v>166</v>
      </c>
      <c r="C153" s="5"/>
      <c r="D153" s="5">
        <v>14</v>
      </c>
      <c r="E153" s="5"/>
      <c r="F153" s="5"/>
      <c r="G153" s="5"/>
      <c r="H153" s="5"/>
      <c r="I153" s="5">
        <v>14</v>
      </c>
      <c r="J153" s="5"/>
      <c r="K153" s="5"/>
      <c r="L153" s="5"/>
      <c r="M153" s="5"/>
      <c r="N153" s="5"/>
      <c r="O153" s="5"/>
      <c r="P153" s="5"/>
      <c r="Q153" s="5"/>
      <c r="R153" s="5">
        <v>14</v>
      </c>
    </row>
    <row r="154" spans="2:18" ht="12.75" customHeight="1" x14ac:dyDescent="0.2">
      <c r="B154" s="4" t="s">
        <v>167</v>
      </c>
      <c r="C154" s="5">
        <v>23898</v>
      </c>
      <c r="D154" s="5">
        <v>24636</v>
      </c>
      <c r="E154" s="5">
        <v>26709</v>
      </c>
      <c r="F154" s="5">
        <v>28278</v>
      </c>
      <c r="G154" s="5">
        <v>30667</v>
      </c>
      <c r="H154" s="5">
        <v>32933</v>
      </c>
      <c r="I154" s="5">
        <v>36915</v>
      </c>
      <c r="J154" s="5">
        <v>15287</v>
      </c>
      <c r="K154" s="5">
        <v>11362</v>
      </c>
      <c r="L154" s="5">
        <v>16174</v>
      </c>
      <c r="M154" s="5">
        <v>20912</v>
      </c>
      <c r="N154" s="5">
        <v>2879</v>
      </c>
      <c r="O154" s="5">
        <v>2746</v>
      </c>
      <c r="P154" s="5">
        <v>15448</v>
      </c>
      <c r="Q154" s="5">
        <v>31007</v>
      </c>
      <c r="R154" s="5">
        <v>35631</v>
      </c>
    </row>
    <row r="155" spans="2:18" ht="12.75" customHeight="1" x14ac:dyDescent="0.2">
      <c r="B155" s="4" t="s">
        <v>168</v>
      </c>
      <c r="C155" s="5">
        <v>219</v>
      </c>
      <c r="D155" s="5">
        <v>198</v>
      </c>
      <c r="E155" s="5">
        <v>438</v>
      </c>
      <c r="F155" s="5">
        <v>590</v>
      </c>
      <c r="G155" s="5">
        <v>495</v>
      </c>
      <c r="H155" s="5">
        <v>490</v>
      </c>
      <c r="I155" s="5">
        <v>1057</v>
      </c>
      <c r="J155" s="5">
        <v>664</v>
      </c>
      <c r="K155" s="5">
        <v>689</v>
      </c>
      <c r="L155" s="5">
        <v>566</v>
      </c>
      <c r="M155" s="5">
        <v>702</v>
      </c>
      <c r="N155" s="5">
        <v>156</v>
      </c>
      <c r="O155" s="5">
        <v>461</v>
      </c>
      <c r="P155" s="5">
        <v>1380</v>
      </c>
      <c r="Q155" s="5">
        <v>1554</v>
      </c>
      <c r="R155" s="5">
        <v>1320</v>
      </c>
    </row>
    <row r="156" spans="2:18" ht="12.75" customHeight="1" x14ac:dyDescent="0.2">
      <c r="B156" s="4" t="s">
        <v>169</v>
      </c>
      <c r="C156" s="5">
        <v>230</v>
      </c>
      <c r="D156" s="5">
        <v>159</v>
      </c>
      <c r="E156" s="5">
        <v>342</v>
      </c>
      <c r="F156" s="5">
        <v>510</v>
      </c>
      <c r="G156" s="5">
        <v>1338</v>
      </c>
      <c r="H156" s="5">
        <v>1346</v>
      </c>
      <c r="I156" s="5">
        <v>1268</v>
      </c>
      <c r="J156" s="5">
        <v>1369</v>
      </c>
      <c r="K156" s="5">
        <v>1388</v>
      </c>
      <c r="L156" s="5">
        <v>1551</v>
      </c>
      <c r="M156" s="5">
        <v>2127</v>
      </c>
      <c r="N156" s="5">
        <v>1045</v>
      </c>
      <c r="O156" s="5">
        <v>2713</v>
      </c>
      <c r="P156" s="5">
        <v>4088</v>
      </c>
      <c r="Q156" s="5">
        <v>2704</v>
      </c>
      <c r="R156" s="5">
        <v>2863</v>
      </c>
    </row>
    <row r="157" spans="2:18" ht="12.75" customHeight="1" x14ac:dyDescent="0.2">
      <c r="B157" s="4" t="s">
        <v>170</v>
      </c>
      <c r="C157" s="5">
        <v>9420</v>
      </c>
      <c r="D157" s="5">
        <v>9172</v>
      </c>
      <c r="E157" s="5">
        <v>14564</v>
      </c>
      <c r="F157" s="5">
        <v>19897</v>
      </c>
      <c r="G157" s="5">
        <v>22869</v>
      </c>
      <c r="H157" s="5">
        <v>28387</v>
      </c>
      <c r="I157" s="5">
        <v>27711</v>
      </c>
      <c r="J157" s="5">
        <v>25264</v>
      </c>
      <c r="K157" s="5">
        <v>25760</v>
      </c>
      <c r="L157" s="5">
        <v>28510</v>
      </c>
      <c r="M157" s="5">
        <v>39885</v>
      </c>
      <c r="N157" s="5">
        <v>17493</v>
      </c>
      <c r="O157" s="5">
        <v>26508</v>
      </c>
      <c r="P157" s="5">
        <v>38566</v>
      </c>
      <c r="Q157" s="5">
        <v>26125</v>
      </c>
      <c r="R157" s="5">
        <v>26937</v>
      </c>
    </row>
    <row r="158" spans="2:18" ht="12.75" customHeight="1" x14ac:dyDescent="0.2">
      <c r="B158" s="4" t="s">
        <v>171</v>
      </c>
      <c r="C158" s="5"/>
      <c r="D158" s="5"/>
      <c r="E158" s="5"/>
      <c r="F158" s="5"/>
      <c r="G158" s="5"/>
      <c r="H158" s="5"/>
      <c r="I158" s="5"/>
      <c r="J158" s="5"/>
      <c r="K158" s="5"/>
      <c r="L158" s="5"/>
      <c r="M158" s="5"/>
      <c r="N158" s="5"/>
      <c r="O158" s="5"/>
      <c r="P158" s="5"/>
      <c r="Q158" s="5"/>
      <c r="R158" s="5"/>
    </row>
    <row r="159" spans="2:18" ht="12.75" customHeight="1" x14ac:dyDescent="0.2">
      <c r="B159" s="4" t="s">
        <v>172</v>
      </c>
      <c r="C159" s="5">
        <v>60</v>
      </c>
      <c r="D159" s="5">
        <v>15</v>
      </c>
      <c r="E159" s="5">
        <v>23</v>
      </c>
      <c r="F159" s="5">
        <v>3</v>
      </c>
      <c r="G159" s="5">
        <v>0</v>
      </c>
      <c r="H159" s="5"/>
      <c r="I159" s="5">
        <v>2</v>
      </c>
      <c r="J159" s="5"/>
      <c r="K159" s="5"/>
      <c r="L159" s="5"/>
      <c r="M159" s="5"/>
      <c r="N159" s="5"/>
      <c r="O159" s="5"/>
      <c r="P159" s="5"/>
      <c r="Q159" s="5"/>
      <c r="R159" s="5"/>
    </row>
    <row r="160" spans="2:18" ht="12.75" customHeight="1" x14ac:dyDescent="0.2">
      <c r="B160" s="4" t="s">
        <v>173</v>
      </c>
      <c r="C160" s="5">
        <v>937</v>
      </c>
      <c r="D160" s="5">
        <v>149</v>
      </c>
      <c r="E160" s="5">
        <v>56</v>
      </c>
      <c r="F160" s="5">
        <v>714</v>
      </c>
      <c r="G160" s="5">
        <v>586</v>
      </c>
      <c r="H160" s="5">
        <v>57</v>
      </c>
      <c r="I160" s="5">
        <v>61</v>
      </c>
      <c r="J160" s="5">
        <v>80</v>
      </c>
      <c r="K160" s="5">
        <v>345</v>
      </c>
      <c r="L160" s="5">
        <v>29</v>
      </c>
      <c r="M160" s="5">
        <v>39</v>
      </c>
      <c r="N160" s="5">
        <v>9</v>
      </c>
      <c r="O160" s="5">
        <v>4</v>
      </c>
      <c r="P160" s="5">
        <v>74</v>
      </c>
      <c r="Q160" s="5">
        <v>60</v>
      </c>
      <c r="R160" s="5">
        <v>47</v>
      </c>
    </row>
    <row r="161" spans="2:18" ht="12.75" customHeight="1" x14ac:dyDescent="0.2">
      <c r="B161" s="4" t="s">
        <v>174</v>
      </c>
      <c r="C161" s="5">
        <v>107389</v>
      </c>
      <c r="D161" s="5">
        <v>115541</v>
      </c>
      <c r="E161" s="5">
        <v>130648</v>
      </c>
      <c r="F161" s="5">
        <v>137579</v>
      </c>
      <c r="G161" s="5">
        <v>140793</v>
      </c>
      <c r="H161" s="5">
        <v>156138</v>
      </c>
      <c r="I161" s="5">
        <v>167428</v>
      </c>
      <c r="J161" s="5">
        <v>146008</v>
      </c>
      <c r="K161" s="5">
        <v>172851</v>
      </c>
      <c r="L161" s="5">
        <v>209519</v>
      </c>
      <c r="M161" s="5">
        <v>222862</v>
      </c>
      <c r="N161" s="5">
        <v>115483</v>
      </c>
      <c r="O161" s="5">
        <v>182045</v>
      </c>
      <c r="P161" s="5">
        <v>266184</v>
      </c>
      <c r="Q161" s="5">
        <v>251066</v>
      </c>
      <c r="R161" s="5">
        <v>246626</v>
      </c>
    </row>
    <row r="162" spans="2:18" ht="12.75" customHeight="1" x14ac:dyDescent="0.2">
      <c r="B162" s="4" t="s">
        <v>175</v>
      </c>
      <c r="C162" s="5"/>
      <c r="D162" s="5"/>
      <c r="E162" s="5"/>
      <c r="F162" s="5"/>
      <c r="G162" s="5"/>
      <c r="H162" s="5"/>
      <c r="I162" s="5">
        <v>2</v>
      </c>
      <c r="J162" s="5">
        <v>1</v>
      </c>
      <c r="K162" s="5"/>
      <c r="L162" s="5">
        <v>3</v>
      </c>
      <c r="M162" s="5"/>
      <c r="N162" s="5"/>
      <c r="O162" s="5"/>
      <c r="P162" s="5"/>
      <c r="Q162" s="5"/>
      <c r="R162" s="5"/>
    </row>
    <row r="163" spans="2:18" ht="12.75" customHeight="1" x14ac:dyDescent="0.2">
      <c r="B163" s="4" t="s">
        <v>176</v>
      </c>
      <c r="C163" s="5">
        <v>262314</v>
      </c>
      <c r="D163" s="5">
        <v>299405</v>
      </c>
      <c r="E163" s="5">
        <v>375502</v>
      </c>
      <c r="F163" s="5">
        <v>406879</v>
      </c>
      <c r="G163" s="5">
        <v>412870</v>
      </c>
      <c r="H163" s="5">
        <v>326292</v>
      </c>
      <c r="I163" s="5">
        <v>282210</v>
      </c>
      <c r="J163" s="5">
        <v>156215</v>
      </c>
      <c r="K163" s="5">
        <v>116180</v>
      </c>
      <c r="L163" s="5">
        <v>161789</v>
      </c>
      <c r="M163" s="5">
        <v>208330</v>
      </c>
      <c r="N163" s="5">
        <v>25100</v>
      </c>
      <c r="O163" s="5">
        <v>54633</v>
      </c>
      <c r="P163" s="5">
        <v>191789</v>
      </c>
      <c r="Q163" s="5">
        <v>203325</v>
      </c>
      <c r="R163" s="5">
        <v>222994</v>
      </c>
    </row>
    <row r="164" spans="2:18" ht="12.75" customHeight="1" x14ac:dyDescent="0.2">
      <c r="B164" s="4" t="s">
        <v>177</v>
      </c>
      <c r="C164" s="5">
        <v>5203</v>
      </c>
      <c r="D164" s="5">
        <v>5408</v>
      </c>
      <c r="E164" s="5">
        <v>5998</v>
      </c>
      <c r="F164" s="5">
        <v>7959</v>
      </c>
      <c r="G164" s="5">
        <v>8956</v>
      </c>
      <c r="H164" s="5">
        <v>14283</v>
      </c>
      <c r="I164" s="5">
        <v>18787</v>
      </c>
      <c r="J164" s="5">
        <v>13891</v>
      </c>
      <c r="K164" s="5">
        <v>25234</v>
      </c>
      <c r="L164" s="5">
        <v>53230</v>
      </c>
      <c r="M164" s="5">
        <v>88378</v>
      </c>
      <c r="N164" s="5">
        <v>14294</v>
      </c>
      <c r="O164" s="5">
        <v>61058</v>
      </c>
      <c r="P164" s="5">
        <v>130160</v>
      </c>
      <c r="Q164" s="5">
        <v>95895</v>
      </c>
      <c r="R164" s="5">
        <v>86661</v>
      </c>
    </row>
    <row r="165" spans="2:18" ht="12.75" customHeight="1" x14ac:dyDescent="0.2">
      <c r="B165" s="4" t="s">
        <v>178</v>
      </c>
      <c r="C165" s="5">
        <v>24004</v>
      </c>
      <c r="D165" s="5">
        <v>22540</v>
      </c>
      <c r="E165" s="5">
        <v>26735</v>
      </c>
      <c r="F165" s="5">
        <v>28394</v>
      </c>
      <c r="G165" s="5">
        <v>34170</v>
      </c>
      <c r="H165" s="5">
        <v>48420</v>
      </c>
      <c r="I165" s="5">
        <v>59700</v>
      </c>
      <c r="J165" s="5">
        <v>52023</v>
      </c>
      <c r="K165" s="5">
        <v>77464</v>
      </c>
      <c r="L165" s="5">
        <v>113579</v>
      </c>
      <c r="M165" s="5">
        <v>130736</v>
      </c>
      <c r="N165" s="5">
        <v>51326</v>
      </c>
      <c r="O165" s="5">
        <v>90681</v>
      </c>
      <c r="P165" s="5">
        <v>173621</v>
      </c>
      <c r="Q165" s="5">
        <v>140388</v>
      </c>
      <c r="R165" s="5">
        <v>135653</v>
      </c>
    </row>
    <row r="166" spans="2:18" ht="12.75" customHeight="1" x14ac:dyDescent="0.2">
      <c r="B166" s="4" t="s">
        <v>179</v>
      </c>
      <c r="C166" s="5">
        <v>10</v>
      </c>
      <c r="D166" s="5">
        <v>1</v>
      </c>
      <c r="E166" s="5">
        <v>4</v>
      </c>
      <c r="F166" s="5">
        <v>8</v>
      </c>
      <c r="G166" s="5">
        <v>10</v>
      </c>
      <c r="H166" s="5">
        <v>3</v>
      </c>
      <c r="I166" s="5">
        <v>2</v>
      </c>
      <c r="J166" s="5">
        <v>10</v>
      </c>
      <c r="K166" s="5">
        <v>4</v>
      </c>
      <c r="L166" s="5">
        <v>23</v>
      </c>
      <c r="M166" s="5">
        <v>1</v>
      </c>
      <c r="N166" s="5">
        <v>1</v>
      </c>
      <c r="O166" s="5">
        <v>3</v>
      </c>
      <c r="P166" s="5">
        <v>0</v>
      </c>
      <c r="Q166" s="5">
        <v>1</v>
      </c>
      <c r="R166" s="5">
        <v>1</v>
      </c>
    </row>
    <row r="167" spans="2:18" ht="12.75" customHeight="1" x14ac:dyDescent="0.2">
      <c r="B167" s="4" t="s">
        <v>180</v>
      </c>
      <c r="C167" s="5">
        <v>5402</v>
      </c>
      <c r="D167" s="5">
        <v>4685</v>
      </c>
      <c r="E167" s="5">
        <v>5447</v>
      </c>
      <c r="F167" s="5">
        <v>6327</v>
      </c>
      <c r="G167" s="5">
        <v>7971</v>
      </c>
      <c r="H167" s="5">
        <v>11435</v>
      </c>
      <c r="I167" s="5">
        <v>16218</v>
      </c>
      <c r="J167" s="5">
        <v>19353</v>
      </c>
      <c r="K167" s="5">
        <v>32339</v>
      </c>
      <c r="L167" s="5">
        <v>56816</v>
      </c>
      <c r="M167" s="5">
        <v>72760</v>
      </c>
      <c r="N167" s="5">
        <v>17181</v>
      </c>
      <c r="O167" s="5">
        <v>64073</v>
      </c>
      <c r="P167" s="5">
        <v>97011</v>
      </c>
      <c r="Q167" s="5">
        <v>73430</v>
      </c>
      <c r="R167" s="5">
        <v>49015</v>
      </c>
    </row>
    <row r="168" spans="2:18" ht="12.75" customHeight="1" x14ac:dyDescent="0.2">
      <c r="B168" s="4" t="s">
        <v>181</v>
      </c>
      <c r="C168" s="5">
        <v>1398</v>
      </c>
      <c r="D168" s="5">
        <v>776</v>
      </c>
      <c r="E168" s="5">
        <v>1347</v>
      </c>
      <c r="F168" s="5">
        <v>1529</v>
      </c>
      <c r="G168" s="5">
        <v>1670</v>
      </c>
      <c r="H168" s="5">
        <v>1764</v>
      </c>
      <c r="I168" s="5">
        <v>1997</v>
      </c>
      <c r="J168" s="5">
        <v>1461</v>
      </c>
      <c r="K168" s="5">
        <v>2004</v>
      </c>
      <c r="L168" s="5">
        <v>3701</v>
      </c>
      <c r="M168" s="5">
        <v>4431</v>
      </c>
      <c r="N168" s="5">
        <v>1415</v>
      </c>
      <c r="O168" s="5">
        <v>2944</v>
      </c>
      <c r="P168" s="5">
        <v>8231</v>
      </c>
      <c r="Q168" s="5">
        <v>8979</v>
      </c>
      <c r="R168" s="5">
        <v>8085</v>
      </c>
    </row>
    <row r="169" spans="2:18" ht="12.75" customHeight="1" x14ac:dyDescent="0.2">
      <c r="B169" s="4" t="s">
        <v>182</v>
      </c>
      <c r="C169" s="5">
        <v>21</v>
      </c>
      <c r="D169" s="5">
        <v>33</v>
      </c>
      <c r="E169" s="5">
        <v>25</v>
      </c>
      <c r="F169" s="5">
        <v>29</v>
      </c>
      <c r="G169" s="5">
        <v>48</v>
      </c>
      <c r="H169" s="5">
        <v>141</v>
      </c>
      <c r="I169" s="5">
        <v>60</v>
      </c>
      <c r="J169" s="5">
        <v>24</v>
      </c>
      <c r="K169" s="5">
        <v>22</v>
      </c>
      <c r="L169" s="5">
        <v>23</v>
      </c>
      <c r="M169" s="5">
        <v>24</v>
      </c>
      <c r="N169" s="5">
        <v>5</v>
      </c>
      <c r="O169" s="5">
        <v>1</v>
      </c>
      <c r="P169" s="5">
        <v>17</v>
      </c>
      <c r="Q169" s="5">
        <v>26</v>
      </c>
      <c r="R169" s="5">
        <v>25</v>
      </c>
    </row>
    <row r="170" spans="2:18" ht="12.75" customHeight="1" x14ac:dyDescent="0.2">
      <c r="B170" s="4" t="s">
        <v>183</v>
      </c>
      <c r="C170" s="5">
        <v>385</v>
      </c>
      <c r="D170" s="5">
        <v>431</v>
      </c>
      <c r="E170" s="5">
        <v>586</v>
      </c>
      <c r="F170" s="5">
        <v>700</v>
      </c>
      <c r="G170" s="5">
        <v>937</v>
      </c>
      <c r="H170" s="5">
        <v>825</v>
      </c>
      <c r="I170" s="5">
        <v>1263</v>
      </c>
      <c r="J170" s="5">
        <v>974</v>
      </c>
      <c r="K170" s="5">
        <v>660</v>
      </c>
      <c r="L170" s="5">
        <v>1025</v>
      </c>
      <c r="M170" s="5">
        <v>1328</v>
      </c>
      <c r="N170" s="5">
        <v>295</v>
      </c>
      <c r="O170" s="5">
        <v>562</v>
      </c>
      <c r="P170" s="5">
        <v>1599</v>
      </c>
      <c r="Q170" s="5">
        <v>1537</v>
      </c>
      <c r="R170" s="5">
        <v>1716</v>
      </c>
    </row>
    <row r="171" spans="2:18" ht="12.75" customHeight="1" x14ac:dyDescent="0.2">
      <c r="B171" s="4" t="s">
        <v>184</v>
      </c>
      <c r="C171" s="5">
        <v>69336</v>
      </c>
      <c r="D171" s="5">
        <v>77142</v>
      </c>
      <c r="E171" s="5">
        <v>96701</v>
      </c>
      <c r="F171" s="5">
        <v>114582</v>
      </c>
      <c r="G171" s="5">
        <v>138876</v>
      </c>
      <c r="H171" s="5">
        <v>199746</v>
      </c>
      <c r="I171" s="5">
        <v>313704</v>
      </c>
      <c r="J171" s="5">
        <v>167570</v>
      </c>
      <c r="K171" s="5">
        <v>247277</v>
      </c>
      <c r="L171" s="5">
        <v>394109</v>
      </c>
      <c r="M171" s="5">
        <v>426344</v>
      </c>
      <c r="N171" s="5">
        <v>40264</v>
      </c>
      <c r="O171" s="5">
        <v>33641</v>
      </c>
      <c r="P171" s="5">
        <v>89515</v>
      </c>
      <c r="Q171" s="5">
        <v>248119</v>
      </c>
      <c r="R171" s="5">
        <v>409733</v>
      </c>
    </row>
    <row r="172" spans="2:18" ht="12.75" customHeight="1" x14ac:dyDescent="0.2">
      <c r="B172" s="4" t="s">
        <v>185</v>
      </c>
      <c r="C172" s="5">
        <v>1926</v>
      </c>
      <c r="D172" s="5">
        <v>2016</v>
      </c>
      <c r="E172" s="5">
        <v>2697</v>
      </c>
      <c r="F172" s="5">
        <v>2952</v>
      </c>
      <c r="G172" s="5">
        <v>4393</v>
      </c>
      <c r="H172" s="5">
        <v>5733</v>
      </c>
      <c r="I172" s="5">
        <v>7281</v>
      </c>
      <c r="J172" s="5">
        <v>4667</v>
      </c>
      <c r="K172" s="5">
        <v>5085</v>
      </c>
      <c r="L172" s="5">
        <v>8674</v>
      </c>
      <c r="M172" s="5">
        <v>11430</v>
      </c>
      <c r="N172" s="5">
        <v>1889</v>
      </c>
      <c r="O172" s="5">
        <v>3642</v>
      </c>
      <c r="P172" s="5">
        <v>13487</v>
      </c>
      <c r="Q172" s="5">
        <v>19620</v>
      </c>
      <c r="R172" s="5">
        <v>25207</v>
      </c>
    </row>
    <row r="173" spans="2:18" ht="12.75" customHeight="1" x14ac:dyDescent="0.2">
      <c r="B173" s="4" t="s">
        <v>186</v>
      </c>
      <c r="C173" s="5">
        <v>35814</v>
      </c>
      <c r="D173" s="5">
        <v>31658</v>
      </c>
      <c r="E173" s="5">
        <v>51610</v>
      </c>
      <c r="F173" s="5">
        <v>65272</v>
      </c>
      <c r="G173" s="5">
        <v>59734</v>
      </c>
      <c r="H173" s="5">
        <v>69229</v>
      </c>
      <c r="I173" s="5">
        <v>83515</v>
      </c>
      <c r="J173" s="5">
        <v>59015</v>
      </c>
      <c r="K173" s="5">
        <v>63244</v>
      </c>
      <c r="L173" s="5">
        <v>95068</v>
      </c>
      <c r="M173" s="5">
        <v>139126</v>
      </c>
      <c r="N173" s="5">
        <v>48440</v>
      </c>
      <c r="O173" s="5">
        <v>55397</v>
      </c>
      <c r="P173" s="5">
        <v>97954</v>
      </c>
      <c r="Q173" s="5">
        <v>120347</v>
      </c>
      <c r="R173" s="5">
        <v>129071</v>
      </c>
    </row>
    <row r="174" spans="2:18" ht="12.75" customHeight="1" x14ac:dyDescent="0.2">
      <c r="B174" s="4" t="s">
        <v>187</v>
      </c>
      <c r="C174" s="5"/>
      <c r="D174" s="5"/>
      <c r="E174" s="5"/>
      <c r="F174" s="5"/>
      <c r="G174" s="5"/>
      <c r="H174" s="5">
        <v>100</v>
      </c>
      <c r="I174" s="5"/>
      <c r="J174" s="5"/>
      <c r="K174" s="5">
        <v>2</v>
      </c>
      <c r="L174" s="5"/>
      <c r="M174" s="5"/>
      <c r="N174" s="5"/>
      <c r="O174" s="5"/>
      <c r="P174" s="5"/>
      <c r="Q174" s="5"/>
      <c r="R174" s="5"/>
    </row>
    <row r="175" spans="2:18" ht="12.75" customHeight="1" x14ac:dyDescent="0.2">
      <c r="B175" s="4" t="s">
        <v>188</v>
      </c>
      <c r="C175" s="5">
        <v>419475</v>
      </c>
      <c r="D175" s="5">
        <v>428275</v>
      </c>
      <c r="E175" s="5">
        <v>486319</v>
      </c>
      <c r="F175" s="5">
        <v>428440</v>
      </c>
      <c r="G175" s="5">
        <v>423129</v>
      </c>
      <c r="H175" s="5">
        <v>510569</v>
      </c>
      <c r="I175" s="5">
        <v>500779</v>
      </c>
      <c r="J175" s="5">
        <v>205701</v>
      </c>
      <c r="K175" s="5">
        <v>296120</v>
      </c>
      <c r="L175" s="5">
        <v>646365</v>
      </c>
      <c r="M175" s="5">
        <v>880839</v>
      </c>
      <c r="N175" s="5">
        <v>145908</v>
      </c>
      <c r="O175" s="5">
        <v>585076</v>
      </c>
      <c r="P175" s="5">
        <v>1135903</v>
      </c>
      <c r="Q175" s="5">
        <v>1539123</v>
      </c>
      <c r="R175" s="5">
        <v>1866986</v>
      </c>
    </row>
    <row r="176" spans="2:18" ht="12.75" customHeight="1" x14ac:dyDescent="0.2">
      <c r="B176" s="4" t="s">
        <v>189</v>
      </c>
      <c r="C176" s="5">
        <v>3</v>
      </c>
      <c r="D176" s="5">
        <v>16</v>
      </c>
      <c r="E176" s="5">
        <v>15</v>
      </c>
      <c r="F176" s="5"/>
      <c r="G176" s="5">
        <v>2</v>
      </c>
      <c r="H176" s="5"/>
      <c r="I176" s="5"/>
      <c r="J176" s="5"/>
      <c r="K176" s="5"/>
      <c r="L176" s="5"/>
      <c r="M176" s="5"/>
      <c r="N176" s="5"/>
      <c r="O176" s="5"/>
      <c r="P176" s="5">
        <v>20</v>
      </c>
      <c r="Q176" s="5">
        <v>5</v>
      </c>
      <c r="R176" s="5">
        <v>2</v>
      </c>
    </row>
    <row r="177" spans="2:18" ht="12.75" customHeight="1" x14ac:dyDescent="0.2">
      <c r="B177" s="4" t="s">
        <v>190</v>
      </c>
      <c r="C177" s="5">
        <v>46900</v>
      </c>
      <c r="D177" s="5">
        <v>53373</v>
      </c>
      <c r="E177" s="5">
        <v>52319</v>
      </c>
      <c r="F177" s="5">
        <v>46606</v>
      </c>
      <c r="G177" s="5">
        <v>45928</v>
      </c>
      <c r="H177" s="5">
        <v>52851</v>
      </c>
      <c r="I177" s="5">
        <v>56312</v>
      </c>
      <c r="J177" s="5">
        <v>27015</v>
      </c>
      <c r="K177" s="5">
        <v>26727</v>
      </c>
      <c r="L177" s="5">
        <v>39948</v>
      </c>
      <c r="M177" s="5">
        <v>54130</v>
      </c>
      <c r="N177" s="5">
        <v>12893</v>
      </c>
      <c r="O177" s="5">
        <v>26379</v>
      </c>
      <c r="P177" s="5">
        <v>74812</v>
      </c>
      <c r="Q177" s="5">
        <v>92901</v>
      </c>
      <c r="R177" s="5">
        <v>112371</v>
      </c>
    </row>
    <row r="178" spans="2:18" ht="12.75" customHeight="1" x14ac:dyDescent="0.2">
      <c r="B178" s="4" t="s">
        <v>616</v>
      </c>
      <c r="C178" s="5"/>
      <c r="D178" s="5"/>
      <c r="E178" s="5"/>
      <c r="F178" s="5"/>
      <c r="G178" s="5"/>
      <c r="H178" s="5"/>
      <c r="I178" s="5"/>
      <c r="J178" s="5"/>
      <c r="K178" s="5"/>
      <c r="L178" s="5"/>
      <c r="M178" s="5"/>
      <c r="N178" s="5"/>
      <c r="O178" s="5"/>
      <c r="P178" s="5">
        <v>12</v>
      </c>
      <c r="Q178" s="5"/>
      <c r="R178" s="5"/>
    </row>
    <row r="179" spans="2:18" ht="12.75" customHeight="1" x14ac:dyDescent="0.2">
      <c r="B179" s="4" t="s">
        <v>191</v>
      </c>
      <c r="C179" s="5">
        <v>4902</v>
      </c>
      <c r="D179" s="5">
        <v>6043</v>
      </c>
      <c r="E179" s="5">
        <v>7661</v>
      </c>
      <c r="F179" s="5">
        <v>13971</v>
      </c>
      <c r="G179" s="5">
        <v>18630</v>
      </c>
      <c r="H179" s="5">
        <v>29743</v>
      </c>
      <c r="I179" s="5">
        <v>35832</v>
      </c>
      <c r="J179" s="5">
        <v>32681</v>
      </c>
      <c r="K179" s="5">
        <v>48764</v>
      </c>
      <c r="L179" s="5">
        <v>96327</v>
      </c>
      <c r="M179" s="5">
        <v>108496</v>
      </c>
      <c r="N179" s="5">
        <v>31956</v>
      </c>
      <c r="O179" s="5">
        <v>83831</v>
      </c>
      <c r="P179" s="5">
        <v>92439</v>
      </c>
      <c r="Q179" s="5">
        <v>70090</v>
      </c>
      <c r="R179" s="5">
        <v>57813</v>
      </c>
    </row>
    <row r="180" spans="2:18" ht="12.75" customHeight="1" x14ac:dyDescent="0.2">
      <c r="B180" s="4" t="s">
        <v>192</v>
      </c>
      <c r="C180" s="5">
        <v>3355</v>
      </c>
      <c r="D180" s="5">
        <v>2323</v>
      </c>
      <c r="E180" s="5">
        <v>3902</v>
      </c>
      <c r="F180" s="5">
        <v>2847</v>
      </c>
      <c r="G180" s="5">
        <v>781</v>
      </c>
      <c r="H180" s="5">
        <v>605</v>
      </c>
      <c r="I180" s="5">
        <v>837</v>
      </c>
      <c r="J180" s="5">
        <v>683</v>
      </c>
      <c r="K180" s="5">
        <v>651</v>
      </c>
      <c r="L180" s="5">
        <v>835</v>
      </c>
      <c r="M180" s="5">
        <v>1133</v>
      </c>
      <c r="N180" s="5">
        <v>529</v>
      </c>
      <c r="O180" s="5">
        <v>1542</v>
      </c>
      <c r="P180" s="5">
        <v>3084</v>
      </c>
      <c r="Q180" s="5">
        <v>2080</v>
      </c>
      <c r="R180" s="5">
        <v>1769</v>
      </c>
    </row>
    <row r="181" spans="2:18" ht="12.75" customHeight="1" x14ac:dyDescent="0.2">
      <c r="B181" s="4" t="s">
        <v>193</v>
      </c>
      <c r="C181" s="5"/>
      <c r="D181" s="5"/>
      <c r="E181" s="5"/>
      <c r="F181" s="5"/>
      <c r="G181" s="5"/>
      <c r="H181" s="5"/>
      <c r="I181" s="5"/>
      <c r="J181" s="5">
        <v>6</v>
      </c>
      <c r="K181" s="5"/>
      <c r="L181" s="5"/>
      <c r="M181" s="5"/>
      <c r="N181" s="5"/>
      <c r="O181" s="5"/>
      <c r="P181" s="5"/>
      <c r="Q181" s="5"/>
      <c r="R181" s="5"/>
    </row>
    <row r="182" spans="2:18" ht="12.75" customHeight="1" x14ac:dyDescent="0.2">
      <c r="B182" s="4" t="s">
        <v>194</v>
      </c>
      <c r="C182" s="5">
        <v>366698</v>
      </c>
      <c r="D182" s="5">
        <v>355144</v>
      </c>
      <c r="E182" s="5">
        <v>390248</v>
      </c>
      <c r="F182" s="5">
        <v>385055</v>
      </c>
      <c r="G182" s="5">
        <v>395214</v>
      </c>
      <c r="H182" s="5">
        <v>426585</v>
      </c>
      <c r="I182" s="5">
        <v>441097</v>
      </c>
      <c r="J182" s="5">
        <v>357473</v>
      </c>
      <c r="K182" s="5">
        <v>423868</v>
      </c>
      <c r="L182" s="5">
        <v>641484</v>
      </c>
      <c r="M182" s="5">
        <v>763320</v>
      </c>
      <c r="N182" s="5">
        <v>269076</v>
      </c>
      <c r="O182" s="5">
        <v>496178</v>
      </c>
      <c r="P182" s="5">
        <v>886555</v>
      </c>
      <c r="Q182" s="5">
        <v>990005</v>
      </c>
      <c r="R182" s="5">
        <v>1173358</v>
      </c>
    </row>
    <row r="183" spans="2:18" ht="12.75" customHeight="1" x14ac:dyDescent="0.2">
      <c r="B183" s="4" t="s">
        <v>195</v>
      </c>
      <c r="C183" s="5">
        <v>2694733</v>
      </c>
      <c r="D183" s="5">
        <v>3107043</v>
      </c>
      <c r="E183" s="5">
        <v>3468214</v>
      </c>
      <c r="F183" s="5">
        <v>3599925</v>
      </c>
      <c r="G183" s="5">
        <v>4269306</v>
      </c>
      <c r="H183" s="5">
        <v>4479049</v>
      </c>
      <c r="I183" s="5">
        <v>3649003</v>
      </c>
      <c r="J183" s="5">
        <v>866256</v>
      </c>
      <c r="K183" s="5">
        <v>4715438</v>
      </c>
      <c r="L183" s="5">
        <v>5964613</v>
      </c>
      <c r="M183" s="5">
        <v>7017657</v>
      </c>
      <c r="N183" s="5">
        <v>2128758</v>
      </c>
      <c r="O183" s="5">
        <v>4694422</v>
      </c>
      <c r="P183" s="5">
        <v>5232611</v>
      </c>
      <c r="Q183" s="5">
        <v>6313675</v>
      </c>
      <c r="R183" s="5">
        <v>6710198</v>
      </c>
    </row>
    <row r="184" spans="2:18" ht="12.75" customHeight="1" x14ac:dyDescent="0.2">
      <c r="B184" s="4" t="s">
        <v>196</v>
      </c>
      <c r="C184" s="5">
        <v>173</v>
      </c>
      <c r="D184" s="5">
        <v>89</v>
      </c>
      <c r="E184" s="5">
        <v>188</v>
      </c>
      <c r="F184" s="5">
        <v>510</v>
      </c>
      <c r="G184" s="5">
        <v>486</v>
      </c>
      <c r="H184" s="5">
        <v>593</v>
      </c>
      <c r="I184" s="5">
        <v>667</v>
      </c>
      <c r="J184" s="5">
        <v>635</v>
      </c>
      <c r="K184" s="5">
        <v>749</v>
      </c>
      <c r="L184" s="5">
        <v>697</v>
      </c>
      <c r="M184" s="5">
        <v>1116</v>
      </c>
      <c r="N184" s="5">
        <v>398</v>
      </c>
      <c r="O184" s="5">
        <v>1063</v>
      </c>
      <c r="P184" s="5">
        <v>1658</v>
      </c>
      <c r="Q184" s="5">
        <v>1235</v>
      </c>
      <c r="R184" s="5">
        <v>1465</v>
      </c>
    </row>
    <row r="185" spans="2:18" ht="12.75" customHeight="1" x14ac:dyDescent="0.2">
      <c r="B185" s="4" t="s">
        <v>197</v>
      </c>
      <c r="C185" s="5"/>
      <c r="D185" s="5"/>
      <c r="E185" s="5"/>
      <c r="F185" s="5"/>
      <c r="G185" s="5"/>
      <c r="H185" s="5"/>
      <c r="I185" s="5"/>
      <c r="J185" s="5"/>
      <c r="K185" s="5">
        <v>2</v>
      </c>
      <c r="L185" s="5"/>
      <c r="M185" s="5"/>
      <c r="N185" s="5"/>
      <c r="O185" s="5"/>
      <c r="P185" s="5"/>
      <c r="Q185" s="5"/>
      <c r="R185" s="5"/>
    </row>
    <row r="186" spans="2:18" ht="12.75" customHeight="1" x14ac:dyDescent="0.2">
      <c r="B186" s="4" t="s">
        <v>198</v>
      </c>
      <c r="C186" s="5">
        <v>14</v>
      </c>
      <c r="D186" s="5">
        <v>44</v>
      </c>
      <c r="E186" s="5">
        <v>69</v>
      </c>
      <c r="F186" s="5">
        <v>244</v>
      </c>
      <c r="G186" s="5">
        <v>497</v>
      </c>
      <c r="H186" s="5">
        <v>470</v>
      </c>
      <c r="I186" s="5">
        <v>1335</v>
      </c>
      <c r="J186" s="5">
        <v>1949</v>
      </c>
      <c r="K186" s="5">
        <v>2429</v>
      </c>
      <c r="L186" s="5">
        <v>3414</v>
      </c>
      <c r="M186" s="5">
        <v>4199</v>
      </c>
      <c r="N186" s="5">
        <v>1648</v>
      </c>
      <c r="O186" s="5">
        <v>5077</v>
      </c>
      <c r="P186" s="5">
        <v>9707</v>
      </c>
      <c r="Q186" s="5">
        <v>11001</v>
      </c>
      <c r="R186" s="5">
        <v>11514</v>
      </c>
    </row>
    <row r="187" spans="2:18" ht="12.75" customHeight="1" x14ac:dyDescent="0.2">
      <c r="B187" s="4" t="s">
        <v>199</v>
      </c>
      <c r="C187" s="5">
        <v>48</v>
      </c>
      <c r="D187" s="5">
        <v>68</v>
      </c>
      <c r="E187" s="5">
        <v>49</v>
      </c>
      <c r="F187" s="5">
        <v>99</v>
      </c>
      <c r="G187" s="5">
        <v>91</v>
      </c>
      <c r="H187" s="5">
        <v>156</v>
      </c>
      <c r="I187" s="5">
        <v>179</v>
      </c>
      <c r="J187" s="5">
        <v>61</v>
      </c>
      <c r="K187" s="5">
        <v>71</v>
      </c>
      <c r="L187" s="5">
        <v>127</v>
      </c>
      <c r="M187" s="5">
        <v>188</v>
      </c>
      <c r="N187" s="5">
        <v>54</v>
      </c>
      <c r="O187" s="5">
        <v>214</v>
      </c>
      <c r="P187" s="5">
        <v>434</v>
      </c>
      <c r="Q187" s="5">
        <v>492</v>
      </c>
      <c r="R187" s="5">
        <v>836</v>
      </c>
    </row>
    <row r="188" spans="2:18" ht="12.75" customHeight="1" x14ac:dyDescent="0.2">
      <c r="B188" s="4" t="s">
        <v>200</v>
      </c>
      <c r="C188" s="5"/>
      <c r="D188" s="5"/>
      <c r="E188" s="5"/>
      <c r="F188" s="5"/>
      <c r="G188" s="5"/>
      <c r="H188" s="5"/>
      <c r="I188" s="5"/>
      <c r="J188" s="5"/>
      <c r="K188" s="5"/>
      <c r="L188" s="5"/>
      <c r="M188" s="5"/>
      <c r="N188" s="5"/>
      <c r="O188" s="5"/>
      <c r="P188" s="5"/>
      <c r="Q188" s="5"/>
      <c r="R188" s="5"/>
    </row>
    <row r="189" spans="2:18" ht="12.75" customHeight="1" x14ac:dyDescent="0.2">
      <c r="B189" s="4" t="s">
        <v>201</v>
      </c>
      <c r="C189" s="5"/>
      <c r="D189" s="5"/>
      <c r="E189" s="5"/>
      <c r="F189" s="5"/>
      <c r="G189" s="5"/>
      <c r="H189" s="5"/>
      <c r="I189" s="5"/>
      <c r="J189" s="5">
        <v>40</v>
      </c>
      <c r="K189" s="5">
        <v>15</v>
      </c>
      <c r="L189" s="5">
        <v>63</v>
      </c>
      <c r="M189" s="5">
        <v>106</v>
      </c>
      <c r="N189" s="5">
        <v>34</v>
      </c>
      <c r="O189" s="5"/>
      <c r="P189" s="5">
        <v>11</v>
      </c>
      <c r="Q189" s="5">
        <v>38</v>
      </c>
      <c r="R189" s="5">
        <v>81</v>
      </c>
    </row>
    <row r="190" spans="2:18" ht="12.75" customHeight="1" x14ac:dyDescent="0.2">
      <c r="B190" s="4" t="s">
        <v>202</v>
      </c>
      <c r="C190" s="5">
        <v>357</v>
      </c>
      <c r="D190" s="5">
        <v>306</v>
      </c>
      <c r="E190" s="5">
        <v>363</v>
      </c>
      <c r="F190" s="5">
        <v>353</v>
      </c>
      <c r="G190" s="5">
        <v>330</v>
      </c>
      <c r="H190" s="5">
        <v>293</v>
      </c>
      <c r="I190" s="5">
        <v>268</v>
      </c>
      <c r="J190" s="5">
        <v>150</v>
      </c>
      <c r="K190" s="5">
        <v>100</v>
      </c>
      <c r="L190" s="5">
        <v>167</v>
      </c>
      <c r="M190" s="5">
        <v>190</v>
      </c>
      <c r="N190" s="5">
        <v>24</v>
      </c>
      <c r="O190" s="5">
        <v>78</v>
      </c>
      <c r="P190" s="5">
        <v>179</v>
      </c>
      <c r="Q190" s="5">
        <v>240</v>
      </c>
      <c r="R190" s="5">
        <v>309</v>
      </c>
    </row>
    <row r="191" spans="2:18" ht="12.75" customHeight="1" x14ac:dyDescent="0.2">
      <c r="B191" s="4" t="s">
        <v>203</v>
      </c>
      <c r="C191" s="5">
        <v>14</v>
      </c>
      <c r="D191" s="5">
        <v>8</v>
      </c>
      <c r="E191" s="5">
        <v>19</v>
      </c>
      <c r="F191" s="5">
        <v>27</v>
      </c>
      <c r="G191" s="5">
        <v>1023</v>
      </c>
      <c r="H191" s="5">
        <v>855</v>
      </c>
      <c r="I191" s="5">
        <v>919</v>
      </c>
      <c r="J191" s="5">
        <v>162</v>
      </c>
      <c r="K191" s="5">
        <v>163</v>
      </c>
      <c r="L191" s="5">
        <v>72</v>
      </c>
      <c r="M191" s="5">
        <v>16</v>
      </c>
      <c r="N191" s="5">
        <v>8</v>
      </c>
      <c r="O191" s="5">
        <v>13</v>
      </c>
      <c r="P191" s="5">
        <v>19</v>
      </c>
      <c r="Q191" s="5">
        <v>28</v>
      </c>
      <c r="R191" s="5">
        <v>29</v>
      </c>
    </row>
    <row r="192" spans="2:18" ht="12.75" customHeight="1" x14ac:dyDescent="0.2">
      <c r="B192" s="4" t="s">
        <v>204</v>
      </c>
      <c r="C192" s="5">
        <v>66938</v>
      </c>
      <c r="D192" s="5">
        <v>84934</v>
      </c>
      <c r="E192" s="5">
        <v>116711</v>
      </c>
      <c r="F192" s="5">
        <v>175467</v>
      </c>
      <c r="G192" s="5">
        <v>234220</v>
      </c>
      <c r="H192" s="5">
        <v>341786</v>
      </c>
      <c r="I192" s="5">
        <v>450674</v>
      </c>
      <c r="J192" s="5">
        <v>530410</v>
      </c>
      <c r="K192" s="5">
        <v>651170</v>
      </c>
      <c r="L192" s="5">
        <v>747233</v>
      </c>
      <c r="M192" s="5">
        <v>564816</v>
      </c>
      <c r="N192" s="5">
        <v>67490</v>
      </c>
      <c r="O192" s="5">
        <v>10083</v>
      </c>
      <c r="P192" s="5">
        <v>497914</v>
      </c>
      <c r="Q192" s="5">
        <v>820683</v>
      </c>
      <c r="R192" s="5">
        <v>869453</v>
      </c>
    </row>
    <row r="193" spans="2:18" ht="12.75" customHeight="1" x14ac:dyDescent="0.2">
      <c r="B193" s="4" t="s">
        <v>205</v>
      </c>
      <c r="C193" s="5">
        <v>4077</v>
      </c>
      <c r="D193" s="5">
        <v>4755</v>
      </c>
      <c r="E193" s="5">
        <v>5579</v>
      </c>
      <c r="F193" s="5">
        <v>5650</v>
      </c>
      <c r="G193" s="5">
        <v>4811</v>
      </c>
      <c r="H193" s="5">
        <v>5133</v>
      </c>
      <c r="I193" s="5">
        <v>5483</v>
      </c>
      <c r="J193" s="5">
        <v>5705</v>
      </c>
      <c r="K193" s="5">
        <v>6170</v>
      </c>
      <c r="L193" s="5">
        <v>7546</v>
      </c>
      <c r="M193" s="5">
        <v>10290</v>
      </c>
      <c r="N193" s="5">
        <v>5376</v>
      </c>
      <c r="O193" s="5">
        <v>12641</v>
      </c>
      <c r="P193" s="5">
        <v>16282</v>
      </c>
      <c r="Q193" s="5">
        <v>14390</v>
      </c>
      <c r="R193" s="5">
        <v>13751</v>
      </c>
    </row>
    <row r="194" spans="2:18" ht="12.75" customHeight="1" x14ac:dyDescent="0.2">
      <c r="B194" s="4" t="s">
        <v>206</v>
      </c>
      <c r="C194" s="5">
        <v>102202</v>
      </c>
      <c r="D194" s="5">
        <v>113465</v>
      </c>
      <c r="E194" s="5">
        <v>137934</v>
      </c>
      <c r="F194" s="5">
        <v>157568</v>
      </c>
      <c r="G194" s="5">
        <v>169988</v>
      </c>
      <c r="H194" s="5">
        <v>189396</v>
      </c>
      <c r="I194" s="5">
        <v>178997</v>
      </c>
      <c r="J194" s="5">
        <v>110594</v>
      </c>
      <c r="K194" s="5">
        <v>146852</v>
      </c>
      <c r="L194" s="5">
        <v>225312</v>
      </c>
      <c r="M194" s="5">
        <v>282347</v>
      </c>
      <c r="N194" s="5">
        <v>129284</v>
      </c>
      <c r="O194" s="5">
        <v>238852</v>
      </c>
      <c r="P194" s="5">
        <v>357787</v>
      </c>
      <c r="Q194" s="5">
        <v>311738</v>
      </c>
      <c r="R194" s="5">
        <v>342002</v>
      </c>
    </row>
    <row r="195" spans="2:18" ht="12.75" customHeight="1" x14ac:dyDescent="0.2">
      <c r="B195" s="4" t="s">
        <v>207</v>
      </c>
      <c r="C195" s="5">
        <v>64</v>
      </c>
      <c r="D195" s="5">
        <v>51</v>
      </c>
      <c r="E195" s="5">
        <v>80</v>
      </c>
      <c r="F195" s="5">
        <v>120</v>
      </c>
      <c r="G195" s="5">
        <v>131</v>
      </c>
      <c r="H195" s="5">
        <v>206</v>
      </c>
      <c r="I195" s="5">
        <v>203</v>
      </c>
      <c r="J195" s="5">
        <v>141</v>
      </c>
      <c r="K195" s="5">
        <v>227</v>
      </c>
      <c r="L195" s="5">
        <v>515</v>
      </c>
      <c r="M195" s="5">
        <v>550</v>
      </c>
      <c r="N195" s="5">
        <v>88</v>
      </c>
      <c r="O195" s="5">
        <v>408</v>
      </c>
      <c r="P195" s="5">
        <v>1188</v>
      </c>
      <c r="Q195" s="5">
        <v>811</v>
      </c>
      <c r="R195" s="5">
        <v>939</v>
      </c>
    </row>
    <row r="196" spans="2:18" ht="12.75" customHeight="1" x14ac:dyDescent="0.2">
      <c r="B196" s="4" t="s">
        <v>208</v>
      </c>
      <c r="C196" s="5">
        <v>186</v>
      </c>
      <c r="D196" s="5">
        <v>317</v>
      </c>
      <c r="E196" s="5">
        <v>213</v>
      </c>
      <c r="F196" s="5">
        <v>253</v>
      </c>
      <c r="G196" s="5">
        <v>242</v>
      </c>
      <c r="H196" s="5">
        <v>318</v>
      </c>
      <c r="I196" s="5">
        <v>343</v>
      </c>
      <c r="J196" s="5">
        <v>335</v>
      </c>
      <c r="K196" s="5">
        <v>388</v>
      </c>
      <c r="L196" s="5">
        <v>525</v>
      </c>
      <c r="M196" s="5">
        <v>658</v>
      </c>
      <c r="N196" s="5">
        <v>469</v>
      </c>
      <c r="O196" s="5">
        <v>3508</v>
      </c>
      <c r="P196" s="5">
        <v>5931</v>
      </c>
      <c r="Q196" s="5">
        <v>4103</v>
      </c>
      <c r="R196" s="5">
        <v>2477</v>
      </c>
    </row>
    <row r="197" spans="2:18" ht="12.75" customHeight="1" x14ac:dyDescent="0.2">
      <c r="B197" s="4" t="s">
        <v>209</v>
      </c>
      <c r="C197" s="5">
        <v>20451</v>
      </c>
      <c r="D197" s="5">
        <v>18994</v>
      </c>
      <c r="E197" s="5">
        <v>20957</v>
      </c>
      <c r="F197" s="5">
        <v>22206</v>
      </c>
      <c r="G197" s="5">
        <v>22403</v>
      </c>
      <c r="H197" s="5">
        <v>29449</v>
      </c>
      <c r="I197" s="5">
        <v>26892</v>
      </c>
      <c r="J197" s="5">
        <v>15962</v>
      </c>
      <c r="K197" s="5">
        <v>17561</v>
      </c>
      <c r="L197" s="5">
        <v>28382</v>
      </c>
      <c r="M197" s="5">
        <v>34930</v>
      </c>
      <c r="N197" s="5">
        <v>4912</v>
      </c>
      <c r="O197" s="5">
        <v>2951</v>
      </c>
      <c r="P197" s="5">
        <v>30602</v>
      </c>
      <c r="Q197" s="5">
        <v>38932</v>
      </c>
      <c r="R197" s="5">
        <v>39134</v>
      </c>
    </row>
    <row r="198" spans="2:18" ht="12.75" customHeight="1" x14ac:dyDescent="0.2">
      <c r="B198" s="4" t="s">
        <v>210</v>
      </c>
      <c r="C198" s="5">
        <v>80687</v>
      </c>
      <c r="D198" s="5">
        <v>91765</v>
      </c>
      <c r="E198" s="5">
        <v>122088</v>
      </c>
      <c r="F198" s="5">
        <v>126974</v>
      </c>
      <c r="G198" s="5">
        <v>127455</v>
      </c>
      <c r="H198" s="5">
        <v>136899</v>
      </c>
      <c r="I198" s="5">
        <v>151514</v>
      </c>
      <c r="J198" s="5">
        <v>61477</v>
      </c>
      <c r="K198" s="5">
        <v>97967</v>
      </c>
      <c r="L198" s="5">
        <v>157003</v>
      </c>
      <c r="M198" s="5">
        <v>207108</v>
      </c>
      <c r="N198" s="5">
        <v>8648</v>
      </c>
      <c r="O198" s="5">
        <v>37963</v>
      </c>
      <c r="P198" s="5">
        <v>196462</v>
      </c>
      <c r="Q198" s="5">
        <v>235303</v>
      </c>
      <c r="R198" s="5">
        <v>274047</v>
      </c>
    </row>
    <row r="199" spans="2:18" ht="12.75" customHeight="1" x14ac:dyDescent="0.2">
      <c r="B199" s="4" t="s">
        <v>211</v>
      </c>
      <c r="C199" s="5">
        <v>38134</v>
      </c>
      <c r="D199" s="5">
        <v>38597</v>
      </c>
      <c r="E199" s="5">
        <v>41870</v>
      </c>
      <c r="F199" s="5">
        <v>39899</v>
      </c>
      <c r="G199" s="5">
        <v>37692</v>
      </c>
      <c r="H199" s="5">
        <v>41799</v>
      </c>
      <c r="I199" s="5">
        <v>39734</v>
      </c>
      <c r="J199" s="5">
        <v>18863</v>
      </c>
      <c r="K199" s="5">
        <v>25105</v>
      </c>
      <c r="L199" s="5">
        <v>40716</v>
      </c>
      <c r="M199" s="5">
        <v>50414</v>
      </c>
      <c r="N199" s="5">
        <v>8108</v>
      </c>
      <c r="O199" s="5">
        <v>18580</v>
      </c>
      <c r="P199" s="5">
        <v>48622</v>
      </c>
      <c r="Q199" s="5">
        <v>53600</v>
      </c>
      <c r="R199" s="5">
        <v>58884</v>
      </c>
    </row>
    <row r="200" spans="2:18" ht="12.75" customHeight="1" x14ac:dyDescent="0.2">
      <c r="B200" s="4" t="s">
        <v>212</v>
      </c>
      <c r="C200" s="5">
        <v>49</v>
      </c>
      <c r="D200" s="5">
        <v>0</v>
      </c>
      <c r="E200" s="5">
        <v>31</v>
      </c>
      <c r="F200" s="5">
        <v>5</v>
      </c>
      <c r="G200" s="5">
        <v>28</v>
      </c>
      <c r="H200" s="5">
        <v>28</v>
      </c>
      <c r="I200" s="5">
        <v>11</v>
      </c>
      <c r="J200" s="5">
        <v>21</v>
      </c>
      <c r="K200" s="5">
        <v>18</v>
      </c>
      <c r="L200" s="5">
        <v>9</v>
      </c>
      <c r="M200" s="5">
        <v>9</v>
      </c>
      <c r="N200" s="5">
        <v>2</v>
      </c>
      <c r="O200" s="5">
        <v>1</v>
      </c>
      <c r="P200" s="5">
        <v>9</v>
      </c>
      <c r="Q200" s="5">
        <v>79</v>
      </c>
      <c r="R200" s="5">
        <v>78</v>
      </c>
    </row>
    <row r="201" spans="2:18" ht="12.75" customHeight="1" x14ac:dyDescent="0.2">
      <c r="B201" s="4" t="s">
        <v>213</v>
      </c>
      <c r="C201" s="5">
        <v>957</v>
      </c>
      <c r="D201" s="5">
        <v>850</v>
      </c>
      <c r="E201" s="5">
        <v>1608</v>
      </c>
      <c r="F201" s="5">
        <v>3501</v>
      </c>
      <c r="G201" s="5">
        <v>3357</v>
      </c>
      <c r="H201" s="5">
        <v>3737</v>
      </c>
      <c r="I201" s="5">
        <v>4502</v>
      </c>
      <c r="J201" s="5">
        <v>3496</v>
      </c>
      <c r="K201" s="5">
        <v>5290</v>
      </c>
      <c r="L201" s="5">
        <v>11425</v>
      </c>
      <c r="M201" s="5">
        <v>21623</v>
      </c>
      <c r="N201" s="5">
        <v>17309</v>
      </c>
      <c r="O201" s="5">
        <v>29706</v>
      </c>
      <c r="P201" s="5">
        <v>15228</v>
      </c>
      <c r="Q201" s="5">
        <v>9191</v>
      </c>
      <c r="R201" s="5">
        <v>10830</v>
      </c>
    </row>
    <row r="202" spans="2:18" ht="12.75" customHeight="1" x14ac:dyDescent="0.2">
      <c r="B202" s="4" t="s">
        <v>214</v>
      </c>
      <c r="C202" s="5"/>
      <c r="D202" s="5"/>
      <c r="E202" s="5"/>
      <c r="F202" s="5"/>
      <c r="G202" s="5"/>
      <c r="H202" s="5"/>
      <c r="I202" s="5"/>
      <c r="J202" s="5"/>
      <c r="K202" s="5"/>
      <c r="L202" s="5"/>
      <c r="M202" s="5">
        <v>83</v>
      </c>
      <c r="N202" s="5">
        <v>57</v>
      </c>
      <c r="O202" s="5">
        <v>98</v>
      </c>
      <c r="P202" s="5">
        <v>51</v>
      </c>
      <c r="Q202" s="5">
        <v>34</v>
      </c>
      <c r="R202" s="5">
        <v>15</v>
      </c>
    </row>
    <row r="203" spans="2:18" ht="12.75" customHeight="1" x14ac:dyDescent="0.2">
      <c r="B203" s="4" t="s">
        <v>215</v>
      </c>
      <c r="C203" s="5">
        <v>24402</v>
      </c>
      <c r="D203" s="5">
        <v>27177</v>
      </c>
      <c r="E203" s="5">
        <v>34394</v>
      </c>
      <c r="F203" s="5">
        <v>40771</v>
      </c>
      <c r="G203" s="5">
        <v>44798</v>
      </c>
      <c r="H203" s="5">
        <v>43049</v>
      </c>
      <c r="I203" s="5">
        <v>47679</v>
      </c>
      <c r="J203" s="5">
        <v>29316</v>
      </c>
      <c r="K203" s="5">
        <v>34487</v>
      </c>
      <c r="L203" s="5">
        <v>53544</v>
      </c>
      <c r="M203" s="5">
        <v>74652</v>
      </c>
      <c r="N203" s="5">
        <v>12251</v>
      </c>
      <c r="O203" s="5">
        <v>6088</v>
      </c>
      <c r="P203" s="5">
        <v>71636</v>
      </c>
      <c r="Q203" s="5">
        <v>67647</v>
      </c>
      <c r="R203" s="5">
        <v>70231</v>
      </c>
    </row>
    <row r="204" spans="2:18" ht="12.75" customHeight="1" x14ac:dyDescent="0.2">
      <c r="B204" s="4" t="s">
        <v>216</v>
      </c>
      <c r="C204" s="5">
        <v>89148</v>
      </c>
      <c r="D204" s="5">
        <v>123315</v>
      </c>
      <c r="E204" s="5">
        <v>149943</v>
      </c>
      <c r="F204" s="5">
        <v>159084</v>
      </c>
      <c r="G204" s="5">
        <v>187040</v>
      </c>
      <c r="H204" s="5">
        <v>248910</v>
      </c>
      <c r="I204" s="5">
        <v>228694</v>
      </c>
      <c r="J204" s="5">
        <v>106904</v>
      </c>
      <c r="K204" s="5">
        <v>120622</v>
      </c>
      <c r="L204" s="5">
        <v>159354</v>
      </c>
      <c r="M204" s="5">
        <v>212970</v>
      </c>
      <c r="N204" s="5">
        <v>36636</v>
      </c>
      <c r="O204" s="5">
        <v>15206</v>
      </c>
      <c r="P204" s="5">
        <v>99869</v>
      </c>
      <c r="Q204" s="5">
        <v>159039</v>
      </c>
      <c r="R204" s="5">
        <v>206931</v>
      </c>
    </row>
    <row r="205" spans="2:18" ht="12.75" customHeight="1" x14ac:dyDescent="0.2">
      <c r="B205" s="4" t="s">
        <v>217</v>
      </c>
      <c r="C205" s="5"/>
      <c r="D205" s="5"/>
      <c r="E205" s="5"/>
      <c r="F205" s="5"/>
      <c r="G205" s="5"/>
      <c r="H205" s="5"/>
      <c r="I205" s="5"/>
      <c r="J205" s="5">
        <v>194</v>
      </c>
      <c r="K205" s="5">
        <v>227</v>
      </c>
      <c r="L205" s="5">
        <v>7</v>
      </c>
      <c r="M205" s="5">
        <v>369</v>
      </c>
      <c r="N205" s="5">
        <v>199</v>
      </c>
      <c r="O205" s="5">
        <v>481</v>
      </c>
      <c r="P205" s="5">
        <v>1113</v>
      </c>
      <c r="Q205" s="5">
        <v>1336</v>
      </c>
      <c r="R205" s="5">
        <v>728</v>
      </c>
    </row>
    <row r="206" spans="2:18" ht="12.75" customHeight="1" x14ac:dyDescent="0.2">
      <c r="B206" s="4" t="s">
        <v>218</v>
      </c>
      <c r="C206" s="5">
        <v>376215</v>
      </c>
      <c r="D206" s="5">
        <v>321325</v>
      </c>
      <c r="E206" s="5">
        <v>300084</v>
      </c>
      <c r="F206" s="5">
        <v>278164</v>
      </c>
      <c r="G206" s="5">
        <v>290422</v>
      </c>
      <c r="H206" s="5">
        <v>283926</v>
      </c>
      <c r="I206" s="5">
        <v>236063</v>
      </c>
      <c r="J206" s="5">
        <v>106582</v>
      </c>
      <c r="K206" s="5">
        <v>106757</v>
      </c>
      <c r="L206" s="5">
        <v>178018</v>
      </c>
      <c r="M206" s="5">
        <v>257342</v>
      </c>
      <c r="N206" s="5">
        <v>54381</v>
      </c>
      <c r="O206" s="5">
        <v>104848</v>
      </c>
      <c r="P206" s="5">
        <v>298165</v>
      </c>
      <c r="Q206" s="5">
        <v>324690</v>
      </c>
      <c r="R206" s="5">
        <v>382896</v>
      </c>
    </row>
    <row r="207" spans="2:18" ht="12.75" customHeight="1" x14ac:dyDescent="0.2">
      <c r="B207" s="4" t="s">
        <v>219</v>
      </c>
      <c r="C207" s="5">
        <v>1691</v>
      </c>
      <c r="D207" s="5">
        <v>1408</v>
      </c>
      <c r="E207" s="5">
        <v>1769</v>
      </c>
      <c r="F207" s="5">
        <v>2431</v>
      </c>
      <c r="G207" s="5">
        <v>3268</v>
      </c>
      <c r="H207" s="5">
        <v>3141</v>
      </c>
      <c r="I207" s="5">
        <v>3519</v>
      </c>
      <c r="J207" s="5">
        <v>2405</v>
      </c>
      <c r="K207" s="5">
        <v>3219</v>
      </c>
      <c r="L207" s="5">
        <v>5100</v>
      </c>
      <c r="M207" s="5">
        <v>7530</v>
      </c>
      <c r="N207" s="5">
        <v>1602</v>
      </c>
      <c r="O207" s="5">
        <v>2149</v>
      </c>
      <c r="P207" s="5">
        <v>6630</v>
      </c>
      <c r="Q207" s="5">
        <v>9182</v>
      </c>
      <c r="R207" s="5">
        <v>11483</v>
      </c>
    </row>
    <row r="208" spans="2:18" ht="12.75" customHeight="1" x14ac:dyDescent="0.2">
      <c r="B208" s="4" t="s">
        <v>220</v>
      </c>
      <c r="C208" s="5">
        <v>53</v>
      </c>
      <c r="D208" s="5">
        <v>52</v>
      </c>
      <c r="E208" s="5">
        <v>111</v>
      </c>
      <c r="F208" s="5">
        <v>114</v>
      </c>
      <c r="G208" s="5">
        <v>97</v>
      </c>
      <c r="H208" s="5">
        <v>124</v>
      </c>
      <c r="I208" s="5">
        <v>112</v>
      </c>
      <c r="J208" s="5">
        <v>68</v>
      </c>
      <c r="K208" s="5">
        <v>34</v>
      </c>
      <c r="L208" s="5">
        <v>93</v>
      </c>
      <c r="M208" s="5">
        <v>56</v>
      </c>
      <c r="N208" s="5">
        <v>15</v>
      </c>
      <c r="O208" s="5">
        <v>79</v>
      </c>
      <c r="P208" s="5">
        <v>93</v>
      </c>
      <c r="Q208" s="5">
        <v>142</v>
      </c>
      <c r="R208" s="5">
        <v>279</v>
      </c>
    </row>
    <row r="209" spans="2:18" ht="12.75" customHeight="1" x14ac:dyDescent="0.2">
      <c r="B209" s="4" t="s">
        <v>221</v>
      </c>
      <c r="C209" s="5">
        <v>26192</v>
      </c>
      <c r="D209" s="5">
        <v>22897</v>
      </c>
      <c r="E209" s="5">
        <v>26495</v>
      </c>
      <c r="F209" s="5">
        <v>31736</v>
      </c>
      <c r="G209" s="5">
        <v>35501</v>
      </c>
      <c r="H209" s="5">
        <v>45466</v>
      </c>
      <c r="I209" s="5">
        <v>54434</v>
      </c>
      <c r="J209" s="5">
        <v>38447</v>
      </c>
      <c r="K209" s="5">
        <v>54296</v>
      </c>
      <c r="L209" s="5">
        <v>77689</v>
      </c>
      <c r="M209" s="5">
        <v>96424</v>
      </c>
      <c r="N209" s="5">
        <v>29681</v>
      </c>
      <c r="O209" s="5">
        <v>62423</v>
      </c>
      <c r="P209" s="5">
        <v>89322</v>
      </c>
      <c r="Q209" s="5">
        <v>68908</v>
      </c>
      <c r="R209" s="5">
        <v>52572</v>
      </c>
    </row>
    <row r="210" spans="2:18" ht="12.75" customHeight="1" x14ac:dyDescent="0.2">
      <c r="B210" s="4" t="s">
        <v>222</v>
      </c>
      <c r="C210" s="5">
        <v>10581</v>
      </c>
      <c r="D210" s="5">
        <v>6634</v>
      </c>
      <c r="E210" s="5">
        <v>7458</v>
      </c>
      <c r="F210" s="5">
        <v>8161</v>
      </c>
      <c r="G210" s="5">
        <v>9319</v>
      </c>
      <c r="H210" s="5">
        <v>10714</v>
      </c>
      <c r="I210" s="5">
        <v>11434</v>
      </c>
      <c r="J210" s="5">
        <v>10562</v>
      </c>
      <c r="K210" s="5">
        <v>12162</v>
      </c>
      <c r="L210" s="5">
        <v>15661</v>
      </c>
      <c r="M210" s="5">
        <v>17863</v>
      </c>
      <c r="N210" s="5">
        <v>10555</v>
      </c>
      <c r="O210" s="5">
        <v>25965</v>
      </c>
      <c r="P210" s="5">
        <v>43192</v>
      </c>
      <c r="Q210" s="5">
        <v>19913</v>
      </c>
      <c r="R210" s="5">
        <v>15093</v>
      </c>
    </row>
    <row r="211" spans="2:18" ht="12.75" customHeight="1" x14ac:dyDescent="0.2">
      <c r="B211" s="4" t="s">
        <v>223</v>
      </c>
      <c r="C211" s="5">
        <v>238</v>
      </c>
      <c r="D211" s="5">
        <v>264</v>
      </c>
      <c r="E211" s="5">
        <v>180</v>
      </c>
      <c r="F211" s="5">
        <v>196</v>
      </c>
      <c r="G211" s="5">
        <v>271</v>
      </c>
      <c r="H211" s="5">
        <v>367</v>
      </c>
      <c r="I211" s="5">
        <v>405</v>
      </c>
      <c r="J211" s="5">
        <v>192</v>
      </c>
      <c r="K211" s="5">
        <v>225</v>
      </c>
      <c r="L211" s="5">
        <v>786</v>
      </c>
      <c r="M211" s="5">
        <v>616</v>
      </c>
      <c r="N211" s="5">
        <v>52</v>
      </c>
      <c r="O211" s="5">
        <v>253</v>
      </c>
      <c r="P211" s="5">
        <v>596</v>
      </c>
      <c r="Q211" s="5">
        <v>597</v>
      </c>
      <c r="R211" s="5">
        <v>652</v>
      </c>
    </row>
    <row r="212" spans="2:18" ht="12.75" customHeight="1" x14ac:dyDescent="0.2">
      <c r="B212" s="4" t="s">
        <v>224</v>
      </c>
      <c r="C212" s="5"/>
      <c r="D212" s="5"/>
      <c r="E212" s="5"/>
      <c r="F212" s="5"/>
      <c r="G212" s="5"/>
      <c r="H212" s="5"/>
      <c r="I212" s="5"/>
      <c r="J212" s="5"/>
      <c r="K212" s="5"/>
      <c r="L212" s="5">
        <v>0</v>
      </c>
      <c r="M212" s="5"/>
      <c r="N212" s="5"/>
      <c r="O212" s="5"/>
      <c r="P212" s="5"/>
      <c r="Q212" s="5"/>
      <c r="R212" s="5"/>
    </row>
    <row r="213" spans="2:18" ht="12.75" customHeight="1" x14ac:dyDescent="0.2">
      <c r="B213" s="4" t="s">
        <v>225</v>
      </c>
      <c r="C213" s="5">
        <v>213</v>
      </c>
      <c r="D213" s="5">
        <v>36</v>
      </c>
      <c r="E213" s="5">
        <v>43</v>
      </c>
      <c r="F213" s="5">
        <v>68</v>
      </c>
      <c r="G213" s="5">
        <v>103</v>
      </c>
      <c r="H213" s="5">
        <v>86</v>
      </c>
      <c r="I213" s="5">
        <v>240</v>
      </c>
      <c r="J213" s="5">
        <v>88</v>
      </c>
      <c r="K213" s="5">
        <v>120</v>
      </c>
      <c r="L213" s="5">
        <v>125</v>
      </c>
      <c r="M213" s="5">
        <v>134</v>
      </c>
      <c r="N213" s="5">
        <v>48</v>
      </c>
      <c r="O213" s="5">
        <v>36</v>
      </c>
      <c r="P213" s="5">
        <v>123</v>
      </c>
      <c r="Q213" s="5">
        <v>142</v>
      </c>
      <c r="R213" s="5">
        <v>240</v>
      </c>
    </row>
    <row r="214" spans="2:18" ht="12.75" customHeight="1" x14ac:dyDescent="0.2">
      <c r="B214" s="4" t="s">
        <v>226</v>
      </c>
      <c r="C214" s="5">
        <v>401740</v>
      </c>
      <c r="D214" s="5">
        <v>447270</v>
      </c>
      <c r="E214" s="5">
        <v>571917</v>
      </c>
      <c r="F214" s="5">
        <v>617811</v>
      </c>
      <c r="G214" s="5">
        <v>692186</v>
      </c>
      <c r="H214" s="5">
        <v>667551</v>
      </c>
      <c r="I214" s="5">
        <v>624649</v>
      </c>
      <c r="J214" s="5">
        <v>320580</v>
      </c>
      <c r="K214" s="5">
        <v>289134</v>
      </c>
      <c r="L214" s="5">
        <v>384397</v>
      </c>
      <c r="M214" s="5">
        <v>444285</v>
      </c>
      <c r="N214" s="5">
        <v>93703</v>
      </c>
      <c r="O214" s="5">
        <v>192872</v>
      </c>
      <c r="P214" s="5">
        <v>415696</v>
      </c>
      <c r="Q214" s="5">
        <v>364984</v>
      </c>
      <c r="R214" s="5">
        <v>397201</v>
      </c>
    </row>
    <row r="215" spans="2:18" ht="12.75" customHeight="1" x14ac:dyDescent="0.2">
      <c r="B215" s="4" t="s">
        <v>227</v>
      </c>
      <c r="C215" s="5">
        <v>283060</v>
      </c>
      <c r="D215" s="5">
        <v>271139</v>
      </c>
      <c r="E215" s="5">
        <v>328825</v>
      </c>
      <c r="F215" s="5">
        <v>354461</v>
      </c>
      <c r="G215" s="5">
        <v>379344</v>
      </c>
      <c r="H215" s="5">
        <v>394458</v>
      </c>
      <c r="I215" s="5">
        <v>380338</v>
      </c>
      <c r="J215" s="5">
        <v>215194</v>
      </c>
      <c r="K215" s="5">
        <v>206479</v>
      </c>
      <c r="L215" s="5">
        <v>269649</v>
      </c>
      <c r="M215" s="5">
        <v>311107</v>
      </c>
      <c r="N215" s="5">
        <v>127643</v>
      </c>
      <c r="O215" s="5">
        <v>219591</v>
      </c>
      <c r="P215" s="5">
        <v>382835</v>
      </c>
      <c r="Q215" s="5">
        <v>390044</v>
      </c>
      <c r="R215" s="5">
        <v>406357</v>
      </c>
    </row>
    <row r="216" spans="2:18" ht="12.75" customHeight="1" x14ac:dyDescent="0.2">
      <c r="B216" s="4" t="s">
        <v>228</v>
      </c>
      <c r="C216" s="5">
        <v>509679</v>
      </c>
      <c r="D216" s="5">
        <v>899494</v>
      </c>
      <c r="E216" s="5">
        <v>974054</v>
      </c>
      <c r="F216" s="5">
        <v>730039</v>
      </c>
      <c r="G216" s="5">
        <v>1252826</v>
      </c>
      <c r="H216" s="5">
        <v>1176490</v>
      </c>
      <c r="I216" s="5">
        <v>847275</v>
      </c>
      <c r="J216" s="5">
        <v>291754</v>
      </c>
      <c r="K216" s="5">
        <v>404203</v>
      </c>
      <c r="L216" s="5">
        <v>477439</v>
      </c>
      <c r="M216" s="5">
        <v>571976</v>
      </c>
      <c r="N216" s="5">
        <v>211914</v>
      </c>
      <c r="O216" s="5">
        <v>404064</v>
      </c>
      <c r="P216" s="5">
        <v>370877</v>
      </c>
      <c r="Q216" s="5">
        <v>384958</v>
      </c>
      <c r="R216" s="5">
        <v>257324</v>
      </c>
    </row>
    <row r="217" spans="2:18" ht="12.75" customHeight="1" x14ac:dyDescent="0.2">
      <c r="B217" s="4" t="s">
        <v>229</v>
      </c>
      <c r="C217" s="5"/>
      <c r="D217" s="5"/>
      <c r="E217" s="5"/>
      <c r="F217" s="5"/>
      <c r="G217" s="5"/>
      <c r="H217" s="5"/>
      <c r="I217" s="5"/>
      <c r="J217" s="5"/>
      <c r="K217" s="5"/>
      <c r="L217" s="5"/>
      <c r="M217" s="5"/>
      <c r="N217" s="5"/>
      <c r="O217" s="5"/>
      <c r="P217" s="5"/>
      <c r="Q217" s="5"/>
      <c r="R217" s="5"/>
    </row>
    <row r="218" spans="2:18" ht="12.75" customHeight="1" x14ac:dyDescent="0.2">
      <c r="B218" s="4" t="s">
        <v>230</v>
      </c>
      <c r="C218" s="5">
        <v>14694</v>
      </c>
      <c r="D218" s="5">
        <v>17820</v>
      </c>
      <c r="E218" s="5">
        <v>19636</v>
      </c>
      <c r="F218" s="5">
        <v>21569</v>
      </c>
      <c r="G218" s="5">
        <v>31019</v>
      </c>
      <c r="H218" s="5">
        <v>38509</v>
      </c>
      <c r="I218" s="5">
        <v>40029</v>
      </c>
      <c r="J218" s="5">
        <v>46035</v>
      </c>
      <c r="K218" s="5">
        <v>61318</v>
      </c>
      <c r="L218" s="5">
        <v>98097</v>
      </c>
      <c r="M218" s="5">
        <v>107592</v>
      </c>
      <c r="N218" s="5">
        <v>13118</v>
      </c>
      <c r="O218" s="5">
        <v>2290</v>
      </c>
      <c r="P218" s="5">
        <v>11341</v>
      </c>
      <c r="Q218" s="5">
        <v>49890</v>
      </c>
      <c r="R218" s="5">
        <v>75833</v>
      </c>
    </row>
    <row r="219" spans="2:18" ht="12.75" customHeight="1" x14ac:dyDescent="0.2">
      <c r="B219" s="4" t="s">
        <v>231</v>
      </c>
      <c r="C219" s="5">
        <v>19816</v>
      </c>
      <c r="D219" s="5">
        <v>17737</v>
      </c>
      <c r="E219" s="5">
        <v>16822</v>
      </c>
      <c r="F219" s="5">
        <v>22823</v>
      </c>
      <c r="G219" s="5">
        <v>27174</v>
      </c>
      <c r="H219" s="5">
        <v>34678</v>
      </c>
      <c r="I219" s="5">
        <v>31917</v>
      </c>
      <c r="J219" s="5">
        <v>24768</v>
      </c>
      <c r="K219" s="5">
        <v>30532</v>
      </c>
      <c r="L219" s="5">
        <v>40879</v>
      </c>
      <c r="M219" s="5">
        <v>44155</v>
      </c>
      <c r="N219" s="5">
        <v>16972</v>
      </c>
      <c r="O219" s="5">
        <v>41440</v>
      </c>
      <c r="P219" s="5">
        <v>74101</v>
      </c>
      <c r="Q219" s="5">
        <v>78185</v>
      </c>
      <c r="R219" s="5">
        <v>32785</v>
      </c>
    </row>
    <row r="220" spans="2:18" ht="12.75" customHeight="1" x14ac:dyDescent="0.2">
      <c r="B220" s="4" t="s">
        <v>232</v>
      </c>
      <c r="C220" s="5">
        <v>1028</v>
      </c>
      <c r="D220" s="5">
        <v>1791</v>
      </c>
      <c r="E220" s="5">
        <v>2247</v>
      </c>
      <c r="F220" s="5">
        <v>2476</v>
      </c>
      <c r="G220" s="5">
        <v>3048</v>
      </c>
      <c r="H220" s="5">
        <v>3439</v>
      </c>
      <c r="I220" s="5">
        <v>3309</v>
      </c>
      <c r="J220" s="5">
        <v>2312</v>
      </c>
      <c r="K220" s="5">
        <v>2549</v>
      </c>
      <c r="L220" s="5">
        <v>3166</v>
      </c>
      <c r="M220" s="5">
        <v>3704</v>
      </c>
      <c r="N220" s="5">
        <v>1651</v>
      </c>
      <c r="O220" s="5">
        <v>4648</v>
      </c>
      <c r="P220" s="5">
        <v>7414</v>
      </c>
      <c r="Q220" s="5">
        <v>5791</v>
      </c>
      <c r="R220" s="5">
        <v>4992</v>
      </c>
    </row>
    <row r="221" spans="2:18" ht="12.75" customHeight="1" x14ac:dyDescent="0.2">
      <c r="B221" s="4" t="s">
        <v>233</v>
      </c>
      <c r="C221" s="5">
        <v>9992</v>
      </c>
      <c r="D221" s="5">
        <v>9282</v>
      </c>
      <c r="E221" s="5">
        <v>11067</v>
      </c>
      <c r="F221" s="5">
        <v>12211</v>
      </c>
      <c r="G221" s="5">
        <v>20783</v>
      </c>
      <c r="H221" s="5">
        <v>26219</v>
      </c>
      <c r="I221" s="5">
        <v>22125</v>
      </c>
      <c r="J221" s="5">
        <v>12483</v>
      </c>
      <c r="K221" s="5">
        <v>30721</v>
      </c>
      <c r="L221" s="5">
        <v>54098</v>
      </c>
      <c r="M221" s="5">
        <v>62192</v>
      </c>
      <c r="N221" s="5">
        <v>8163</v>
      </c>
      <c r="O221" s="5">
        <v>6687</v>
      </c>
      <c r="P221" s="5">
        <v>29814</v>
      </c>
      <c r="Q221" s="5">
        <v>39051</v>
      </c>
      <c r="R221" s="5">
        <v>47362</v>
      </c>
    </row>
    <row r="222" spans="2:18" ht="12.75" customHeight="1" x14ac:dyDescent="0.2">
      <c r="B222" s="4" t="s">
        <v>234</v>
      </c>
      <c r="C222" s="5">
        <v>149</v>
      </c>
      <c r="D222" s="5">
        <v>135</v>
      </c>
      <c r="E222" s="5">
        <v>258</v>
      </c>
      <c r="F222" s="5">
        <v>314</v>
      </c>
      <c r="G222" s="5">
        <v>463</v>
      </c>
      <c r="H222" s="5">
        <v>420</v>
      </c>
      <c r="I222" s="5">
        <v>460</v>
      </c>
      <c r="J222" s="5">
        <v>401</v>
      </c>
      <c r="K222" s="5">
        <v>482</v>
      </c>
      <c r="L222" s="5">
        <v>969</v>
      </c>
      <c r="M222" s="5">
        <v>854</v>
      </c>
      <c r="N222" s="5">
        <v>404</v>
      </c>
      <c r="O222" s="5">
        <v>1226</v>
      </c>
      <c r="P222" s="5">
        <v>1370</v>
      </c>
      <c r="Q222" s="5">
        <v>1060</v>
      </c>
      <c r="R222" s="5">
        <v>692</v>
      </c>
    </row>
    <row r="223" spans="2:18" ht="12.75" customHeight="1" x14ac:dyDescent="0.2">
      <c r="B223" s="4" t="s">
        <v>235</v>
      </c>
      <c r="C223" s="5"/>
      <c r="D223" s="5"/>
      <c r="E223" s="5"/>
      <c r="F223" s="5"/>
      <c r="G223" s="5"/>
      <c r="H223" s="5"/>
      <c r="I223" s="5"/>
      <c r="J223" s="5"/>
      <c r="K223" s="5"/>
      <c r="L223" s="5"/>
      <c r="M223" s="5"/>
      <c r="N223" s="5"/>
      <c r="O223" s="5"/>
      <c r="P223" s="5"/>
      <c r="Q223" s="5"/>
      <c r="R223" s="5"/>
    </row>
    <row r="224" spans="2:18" ht="12.75" customHeight="1" x14ac:dyDescent="0.2">
      <c r="B224" s="4" t="s">
        <v>236</v>
      </c>
      <c r="C224" s="5">
        <v>20</v>
      </c>
      <c r="D224" s="5">
        <v>21</v>
      </c>
      <c r="E224" s="5">
        <v>19</v>
      </c>
      <c r="F224" s="5">
        <v>14</v>
      </c>
      <c r="G224" s="5">
        <v>14</v>
      </c>
      <c r="H224" s="5">
        <v>58</v>
      </c>
      <c r="I224" s="5">
        <v>25</v>
      </c>
      <c r="J224" s="5">
        <v>19</v>
      </c>
      <c r="K224" s="5">
        <v>14</v>
      </c>
      <c r="L224" s="5">
        <v>10</v>
      </c>
      <c r="M224" s="5">
        <v>12</v>
      </c>
      <c r="N224" s="5">
        <v>1</v>
      </c>
      <c r="O224" s="5">
        <v>5</v>
      </c>
      <c r="P224" s="5">
        <v>14</v>
      </c>
      <c r="Q224" s="5">
        <v>54</v>
      </c>
      <c r="R224" s="5">
        <v>61</v>
      </c>
    </row>
    <row r="225" spans="2:18" ht="12.75" customHeight="1" x14ac:dyDescent="0.2">
      <c r="B225" s="4" t="s">
        <v>237</v>
      </c>
      <c r="C225" s="5">
        <v>808</v>
      </c>
      <c r="D225" s="5">
        <v>697</v>
      </c>
      <c r="E225" s="5">
        <v>871</v>
      </c>
      <c r="F225" s="5">
        <v>1041</v>
      </c>
      <c r="G225" s="5">
        <v>941</v>
      </c>
      <c r="H225" s="5">
        <v>1368</v>
      </c>
      <c r="I225" s="5">
        <v>1035</v>
      </c>
      <c r="J225" s="5">
        <v>617</v>
      </c>
      <c r="K225" s="5">
        <v>482</v>
      </c>
      <c r="L225" s="5">
        <v>626</v>
      </c>
      <c r="M225" s="5">
        <v>890</v>
      </c>
      <c r="N225" s="5">
        <v>227</v>
      </c>
      <c r="O225" s="5">
        <v>356</v>
      </c>
      <c r="P225" s="5">
        <v>1276</v>
      </c>
      <c r="Q225" s="5">
        <v>1978</v>
      </c>
      <c r="R225" s="5">
        <v>2219</v>
      </c>
    </row>
    <row r="226" spans="2:18" ht="12.75" customHeight="1" x14ac:dyDescent="0.2">
      <c r="B226" s="4" t="s">
        <v>238</v>
      </c>
      <c r="C226" s="5">
        <v>56707</v>
      </c>
      <c r="D226" s="5">
        <v>57855</v>
      </c>
      <c r="E226" s="5">
        <v>63176</v>
      </c>
      <c r="F226" s="5">
        <v>86595</v>
      </c>
      <c r="G226" s="5">
        <v>91683</v>
      </c>
      <c r="H226" s="5">
        <v>100612</v>
      </c>
      <c r="I226" s="5">
        <v>102341</v>
      </c>
      <c r="J226" s="5">
        <v>100185</v>
      </c>
      <c r="K226" s="5">
        <v>111627</v>
      </c>
      <c r="L226" s="5">
        <v>142372</v>
      </c>
      <c r="M226" s="5">
        <v>172587</v>
      </c>
      <c r="N226" s="5">
        <v>57563</v>
      </c>
      <c r="O226" s="5">
        <v>126970</v>
      </c>
      <c r="P226" s="5">
        <v>206714</v>
      </c>
      <c r="Q226" s="5">
        <v>176547</v>
      </c>
      <c r="R226" s="5">
        <v>182053</v>
      </c>
    </row>
    <row r="227" spans="2:18" ht="12.75" customHeight="1" x14ac:dyDescent="0.2">
      <c r="B227" s="4" t="s">
        <v>239</v>
      </c>
      <c r="C227" s="5">
        <v>197442</v>
      </c>
      <c r="D227" s="5">
        <v>191993</v>
      </c>
      <c r="E227" s="5">
        <v>203272</v>
      </c>
      <c r="F227" s="5">
        <v>211828</v>
      </c>
      <c r="G227" s="5">
        <v>216881</v>
      </c>
      <c r="H227" s="5">
        <v>227612</v>
      </c>
      <c r="I227" s="5">
        <v>233278</v>
      </c>
      <c r="J227" s="5">
        <v>222839</v>
      </c>
      <c r="K227" s="5">
        <v>245858</v>
      </c>
      <c r="L227" s="5">
        <v>256343</v>
      </c>
      <c r="M227" s="5">
        <v>255986</v>
      </c>
      <c r="N227" s="5">
        <v>57601</v>
      </c>
      <c r="O227" s="5">
        <v>65882</v>
      </c>
      <c r="P227" s="5">
        <v>171691</v>
      </c>
      <c r="Q227" s="5">
        <v>200905</v>
      </c>
      <c r="R227" s="5">
        <v>261608</v>
      </c>
    </row>
    <row r="228" spans="2:18" ht="12.75" customHeight="1" x14ac:dyDescent="0.2">
      <c r="B228" s="4" t="s">
        <v>240</v>
      </c>
      <c r="C228" s="5">
        <v>112358</v>
      </c>
      <c r="D228" s="5">
        <v>114390</v>
      </c>
      <c r="E228" s="5">
        <v>137476</v>
      </c>
      <c r="F228" s="5">
        <v>135168</v>
      </c>
      <c r="G228" s="5">
        <v>148709</v>
      </c>
      <c r="H228" s="5">
        <v>180395</v>
      </c>
      <c r="I228" s="5">
        <v>174330</v>
      </c>
      <c r="J228" s="5">
        <v>165762</v>
      </c>
      <c r="K228" s="5">
        <v>230881</v>
      </c>
      <c r="L228" s="5">
        <v>252911</v>
      </c>
      <c r="M228" s="5">
        <v>297706</v>
      </c>
      <c r="N228" s="5">
        <v>43236</v>
      </c>
      <c r="O228" s="5">
        <v>18979</v>
      </c>
      <c r="P228" s="5">
        <v>45249</v>
      </c>
      <c r="Q228" s="5">
        <v>120928</v>
      </c>
      <c r="R228" s="5">
        <v>153688</v>
      </c>
    </row>
    <row r="229" spans="2:18" ht="12.75" customHeight="1" x14ac:dyDescent="0.2">
      <c r="B229" s="4" t="s">
        <v>241</v>
      </c>
      <c r="C229" s="5">
        <v>7</v>
      </c>
      <c r="D229" s="5">
        <v>13</v>
      </c>
      <c r="E229" s="5">
        <v>29</v>
      </c>
      <c r="F229" s="5">
        <v>1683</v>
      </c>
      <c r="G229" s="5">
        <v>49</v>
      </c>
      <c r="H229" s="5">
        <v>101</v>
      </c>
      <c r="I229" s="5">
        <v>97</v>
      </c>
      <c r="J229" s="5">
        <v>157</v>
      </c>
      <c r="K229" s="5">
        <v>132</v>
      </c>
      <c r="L229" s="5">
        <v>184</v>
      </c>
      <c r="M229" s="5">
        <v>51</v>
      </c>
      <c r="N229" s="5">
        <v>13</v>
      </c>
      <c r="O229" s="5">
        <v>14</v>
      </c>
      <c r="P229" s="5">
        <v>23</v>
      </c>
      <c r="Q229" s="5">
        <v>40</v>
      </c>
      <c r="R229" s="5">
        <v>34</v>
      </c>
    </row>
    <row r="230" spans="2:18" ht="12.75" customHeight="1" x14ac:dyDescent="0.2">
      <c r="B230" s="4" t="s">
        <v>242</v>
      </c>
      <c r="C230" s="5">
        <v>599</v>
      </c>
      <c r="D230" s="5">
        <v>785</v>
      </c>
      <c r="E230" s="5">
        <v>1445</v>
      </c>
      <c r="F230" s="5">
        <v>1895</v>
      </c>
      <c r="G230" s="5">
        <v>2914</v>
      </c>
      <c r="H230" s="5">
        <v>3419</v>
      </c>
      <c r="I230" s="5">
        <v>2980</v>
      </c>
      <c r="J230" s="5">
        <v>3044</v>
      </c>
      <c r="K230" s="5">
        <v>3252</v>
      </c>
      <c r="L230" s="5">
        <v>3751</v>
      </c>
      <c r="M230" s="5">
        <v>5664</v>
      </c>
      <c r="N230" s="5">
        <v>1605</v>
      </c>
      <c r="O230" s="5">
        <v>5891</v>
      </c>
      <c r="P230" s="5">
        <v>7284</v>
      </c>
      <c r="Q230" s="5">
        <v>7228</v>
      </c>
      <c r="R230" s="5">
        <v>7084</v>
      </c>
    </row>
    <row r="231" spans="2:18" ht="12.75" customHeight="1" x14ac:dyDescent="0.2">
      <c r="B231" s="4" t="s">
        <v>243</v>
      </c>
      <c r="C231" s="5">
        <v>574700</v>
      </c>
      <c r="D231" s="5">
        <v>568227</v>
      </c>
      <c r="E231" s="5">
        <v>602404</v>
      </c>
      <c r="F231" s="5">
        <v>634663</v>
      </c>
      <c r="G231" s="5">
        <v>756187</v>
      </c>
      <c r="H231" s="5">
        <v>657051</v>
      </c>
      <c r="I231" s="5">
        <v>706551</v>
      </c>
      <c r="J231" s="5">
        <v>1045043</v>
      </c>
      <c r="K231" s="5">
        <v>1284735</v>
      </c>
      <c r="L231" s="5">
        <v>1386934</v>
      </c>
      <c r="M231" s="5">
        <v>1547996</v>
      </c>
      <c r="N231" s="5">
        <v>997652</v>
      </c>
      <c r="O231" s="5">
        <v>2060008</v>
      </c>
      <c r="P231" s="5">
        <v>675467</v>
      </c>
      <c r="Q231" s="5">
        <v>839729</v>
      </c>
      <c r="R231" s="5">
        <v>941614</v>
      </c>
    </row>
    <row r="232" spans="2:18" ht="12.75" customHeight="1" x14ac:dyDescent="0.2">
      <c r="B232" s="4" t="s">
        <v>244</v>
      </c>
      <c r="C232" s="5">
        <v>22051</v>
      </c>
      <c r="D232" s="5">
        <v>30480</v>
      </c>
      <c r="E232" s="5">
        <v>35579</v>
      </c>
      <c r="F232" s="5">
        <v>48071</v>
      </c>
      <c r="G232" s="5">
        <v>52424</v>
      </c>
      <c r="H232" s="5">
        <v>53736</v>
      </c>
      <c r="I232" s="5">
        <v>51600</v>
      </c>
      <c r="J232" s="5">
        <v>38315</v>
      </c>
      <c r="K232" s="5">
        <v>49360</v>
      </c>
      <c r="L232" s="5">
        <v>43292</v>
      </c>
      <c r="M232" s="5">
        <v>37500</v>
      </c>
      <c r="N232" s="5">
        <v>3772</v>
      </c>
      <c r="O232" s="5">
        <v>52587</v>
      </c>
      <c r="P232" s="5">
        <v>146438</v>
      </c>
      <c r="Q232" s="5">
        <v>120819</v>
      </c>
      <c r="R232" s="5">
        <v>99992</v>
      </c>
    </row>
    <row r="233" spans="2:18" ht="12.75" customHeight="1" x14ac:dyDescent="0.2">
      <c r="B233" s="4" t="s">
        <v>245</v>
      </c>
      <c r="C233" s="5">
        <v>2426749</v>
      </c>
      <c r="D233" s="5">
        <v>2673605</v>
      </c>
      <c r="E233" s="5">
        <v>2582054</v>
      </c>
      <c r="F233" s="5">
        <v>2456519</v>
      </c>
      <c r="G233" s="5">
        <v>2509357</v>
      </c>
      <c r="H233" s="5">
        <v>2600360</v>
      </c>
      <c r="I233" s="5">
        <v>2512139</v>
      </c>
      <c r="J233" s="5">
        <v>1711481</v>
      </c>
      <c r="K233" s="5">
        <v>1658715</v>
      </c>
      <c r="L233" s="5">
        <v>2254871</v>
      </c>
      <c r="M233" s="5">
        <v>2562064</v>
      </c>
      <c r="N233" s="5">
        <v>820709</v>
      </c>
      <c r="O233" s="5">
        <v>392746</v>
      </c>
      <c r="P233" s="5">
        <v>3370739</v>
      </c>
      <c r="Q233" s="5">
        <v>3800922</v>
      </c>
      <c r="R233" s="5">
        <v>4433782</v>
      </c>
    </row>
    <row r="234" spans="2:18" ht="12.75" customHeight="1" x14ac:dyDescent="0.2">
      <c r="B234" s="4" t="s">
        <v>246</v>
      </c>
      <c r="C234" s="5">
        <v>37313</v>
      </c>
      <c r="D234" s="5">
        <v>7516</v>
      </c>
      <c r="E234" s="5">
        <v>8201</v>
      </c>
      <c r="F234" s="5">
        <v>4920</v>
      </c>
      <c r="G234" s="5">
        <v>5205</v>
      </c>
      <c r="H234" s="5">
        <v>6437</v>
      </c>
      <c r="I234" s="5">
        <v>7911</v>
      </c>
      <c r="J234" s="5">
        <v>4716</v>
      </c>
      <c r="K234" s="5">
        <v>4811</v>
      </c>
      <c r="L234" s="5">
        <v>5441</v>
      </c>
      <c r="M234" s="5">
        <v>5015</v>
      </c>
      <c r="N234" s="5">
        <v>1224</v>
      </c>
      <c r="O234" s="5">
        <v>1328</v>
      </c>
      <c r="P234" s="5">
        <v>3839</v>
      </c>
      <c r="Q234" s="5">
        <v>5304</v>
      </c>
      <c r="R234" s="5">
        <v>5025</v>
      </c>
    </row>
    <row r="235" spans="2:18" ht="12.75" customHeight="1" x14ac:dyDescent="0.2">
      <c r="B235" s="4" t="s">
        <v>247</v>
      </c>
      <c r="C235" s="5"/>
      <c r="D235" s="5"/>
      <c r="E235" s="5"/>
      <c r="F235" s="5"/>
      <c r="G235" s="5"/>
      <c r="H235" s="5"/>
      <c r="I235" s="5"/>
      <c r="J235" s="5"/>
      <c r="K235" s="5"/>
      <c r="L235" s="5"/>
      <c r="M235" s="5">
        <v>0</v>
      </c>
      <c r="N235" s="5"/>
      <c r="O235" s="5"/>
      <c r="P235" s="5"/>
      <c r="Q235" s="5"/>
      <c r="R235" s="5"/>
    </row>
    <row r="236" spans="2:18" ht="12.75" customHeight="1" x14ac:dyDescent="0.2">
      <c r="B236" s="4" t="s">
        <v>248</v>
      </c>
      <c r="C236" s="5">
        <v>667159</v>
      </c>
      <c r="D236" s="5">
        <v>642768</v>
      </c>
      <c r="E236" s="5">
        <v>757143</v>
      </c>
      <c r="F236" s="5">
        <v>771837</v>
      </c>
      <c r="G236" s="5">
        <v>785971</v>
      </c>
      <c r="H236" s="5">
        <v>784917</v>
      </c>
      <c r="I236" s="5">
        <v>798787</v>
      </c>
      <c r="J236" s="5">
        <v>459493</v>
      </c>
      <c r="K236" s="5">
        <v>329257</v>
      </c>
      <c r="L236" s="5">
        <v>448327</v>
      </c>
      <c r="M236" s="5">
        <v>578074</v>
      </c>
      <c r="N236" s="5">
        <v>148937</v>
      </c>
      <c r="O236" s="5">
        <v>371759</v>
      </c>
      <c r="P236" s="5">
        <v>1013478</v>
      </c>
      <c r="Q236" s="5">
        <v>1334337</v>
      </c>
      <c r="R236" s="5">
        <v>1442191</v>
      </c>
    </row>
    <row r="237" spans="2:18" ht="12.75" customHeight="1" x14ac:dyDescent="0.2">
      <c r="B237" s="4" t="s">
        <v>249</v>
      </c>
      <c r="C237" s="5">
        <v>4246</v>
      </c>
      <c r="D237" s="5">
        <v>2903</v>
      </c>
      <c r="E237" s="5">
        <v>3735</v>
      </c>
      <c r="F237" s="5">
        <v>3592</v>
      </c>
      <c r="G237" s="5">
        <v>4834</v>
      </c>
      <c r="H237" s="5">
        <v>5218</v>
      </c>
      <c r="I237" s="5">
        <v>6334</v>
      </c>
      <c r="J237" s="5">
        <v>2577</v>
      </c>
      <c r="K237" s="5">
        <v>2536</v>
      </c>
      <c r="L237" s="5">
        <v>4625</v>
      </c>
      <c r="M237" s="5">
        <v>7191</v>
      </c>
      <c r="N237" s="5">
        <v>604</v>
      </c>
      <c r="O237" s="5">
        <v>1380</v>
      </c>
      <c r="P237" s="5">
        <v>6275</v>
      </c>
      <c r="Q237" s="5">
        <v>7085</v>
      </c>
      <c r="R237" s="5">
        <v>6965</v>
      </c>
    </row>
    <row r="238" spans="2:18" ht="12.75" customHeight="1" x14ac:dyDescent="0.2">
      <c r="B238" s="4" t="s">
        <v>250</v>
      </c>
      <c r="C238" s="5"/>
      <c r="D238" s="5"/>
      <c r="E238" s="5"/>
      <c r="F238" s="5"/>
      <c r="G238" s="5"/>
      <c r="H238" s="5"/>
      <c r="I238" s="5"/>
      <c r="J238" s="5"/>
      <c r="K238" s="5">
        <v>1</v>
      </c>
      <c r="L238" s="5"/>
      <c r="M238" s="5"/>
      <c r="N238" s="5">
        <v>0</v>
      </c>
      <c r="O238" s="5"/>
      <c r="P238" s="5"/>
      <c r="Q238" s="5"/>
      <c r="R238" s="5"/>
    </row>
    <row r="239" spans="2:18" ht="12.75" customHeight="1" x14ac:dyDescent="0.2">
      <c r="B239" s="4" t="s">
        <v>251</v>
      </c>
      <c r="C239" s="5">
        <v>73910</v>
      </c>
      <c r="D239" s="5">
        <v>68124</v>
      </c>
      <c r="E239" s="5">
        <v>85011</v>
      </c>
      <c r="F239" s="5">
        <v>105976</v>
      </c>
      <c r="G239" s="5">
        <v>129292</v>
      </c>
      <c r="H239" s="5">
        <v>143354</v>
      </c>
      <c r="I239" s="5">
        <v>143331</v>
      </c>
      <c r="J239" s="5">
        <v>134330</v>
      </c>
      <c r="K239" s="5">
        <v>195745</v>
      </c>
      <c r="L239" s="5">
        <v>241235</v>
      </c>
      <c r="M239" s="5">
        <v>252138</v>
      </c>
      <c r="N239" s="5">
        <v>102598</v>
      </c>
      <c r="O239" s="5">
        <v>272604</v>
      </c>
      <c r="P239" s="5">
        <v>419673</v>
      </c>
      <c r="Q239" s="5">
        <v>470644</v>
      </c>
      <c r="R239" s="5">
        <v>569818</v>
      </c>
    </row>
    <row r="240" spans="2:18" ht="12.75" customHeight="1" x14ac:dyDescent="0.2">
      <c r="B240" s="4" t="s">
        <v>252</v>
      </c>
      <c r="C240" s="5">
        <v>6</v>
      </c>
      <c r="D240" s="5">
        <v>676</v>
      </c>
      <c r="E240" s="5">
        <v>11</v>
      </c>
      <c r="F240" s="5">
        <v>4</v>
      </c>
      <c r="G240" s="5">
        <v>35</v>
      </c>
      <c r="H240" s="5">
        <v>13</v>
      </c>
      <c r="I240" s="5">
        <v>7</v>
      </c>
      <c r="J240" s="5">
        <v>23</v>
      </c>
      <c r="K240" s="5">
        <v>41</v>
      </c>
      <c r="L240" s="5">
        <v>56</v>
      </c>
      <c r="M240" s="5">
        <v>76</v>
      </c>
      <c r="N240" s="5">
        <v>38</v>
      </c>
      <c r="O240" s="5">
        <v>177</v>
      </c>
      <c r="P240" s="5">
        <v>383</v>
      </c>
      <c r="Q240" s="5">
        <v>397</v>
      </c>
      <c r="R240" s="5">
        <v>365</v>
      </c>
    </row>
    <row r="241" spans="2:18" ht="12.75" customHeight="1" x14ac:dyDescent="0.2">
      <c r="B241" s="4" t="s">
        <v>253</v>
      </c>
      <c r="C241" s="5">
        <v>38</v>
      </c>
      <c r="D241" s="5">
        <v>25</v>
      </c>
      <c r="E241" s="5">
        <v>16</v>
      </c>
      <c r="F241" s="5">
        <v>26</v>
      </c>
      <c r="G241" s="5">
        <v>26</v>
      </c>
      <c r="H241" s="5">
        <v>51</v>
      </c>
      <c r="I241" s="5">
        <v>19</v>
      </c>
      <c r="J241" s="5">
        <v>40</v>
      </c>
      <c r="K241" s="5">
        <v>16</v>
      </c>
      <c r="L241" s="5">
        <v>28</v>
      </c>
      <c r="M241" s="5">
        <v>33</v>
      </c>
      <c r="N241" s="5">
        <v>8</v>
      </c>
      <c r="O241" s="5">
        <v>17</v>
      </c>
      <c r="P241" s="5">
        <v>27</v>
      </c>
      <c r="Q241" s="5">
        <v>33</v>
      </c>
      <c r="R241" s="5">
        <v>36</v>
      </c>
    </row>
    <row r="242" spans="2:18" ht="12.75" customHeight="1" x14ac:dyDescent="0.2">
      <c r="B242" s="4" t="s">
        <v>254</v>
      </c>
      <c r="C242" s="5">
        <v>9284</v>
      </c>
      <c r="D242" s="5">
        <v>6769</v>
      </c>
      <c r="E242" s="5">
        <v>8557</v>
      </c>
      <c r="F242" s="5">
        <v>9600</v>
      </c>
      <c r="G242" s="5">
        <v>11271</v>
      </c>
      <c r="H242" s="5">
        <v>6975</v>
      </c>
      <c r="I242" s="5">
        <v>6435</v>
      </c>
      <c r="J242" s="5">
        <v>5035</v>
      </c>
      <c r="K242" s="5">
        <v>6956</v>
      </c>
      <c r="L242" s="5">
        <v>9246</v>
      </c>
      <c r="M242" s="5">
        <v>11738</v>
      </c>
      <c r="N242" s="5">
        <v>3473</v>
      </c>
      <c r="O242" s="5">
        <v>11446</v>
      </c>
      <c r="P242" s="5">
        <v>18395</v>
      </c>
      <c r="Q242" s="5">
        <v>22753</v>
      </c>
      <c r="R242" s="5">
        <v>27451</v>
      </c>
    </row>
    <row r="243" spans="2:18" ht="12.75" customHeight="1" x14ac:dyDescent="0.2">
      <c r="B243" s="4" t="s">
        <v>255</v>
      </c>
      <c r="C243" s="5">
        <v>4750</v>
      </c>
      <c r="D243" s="5">
        <v>3428</v>
      </c>
      <c r="E243" s="5">
        <v>5266</v>
      </c>
      <c r="F243" s="5">
        <v>3674</v>
      </c>
      <c r="G243" s="5">
        <v>4618</v>
      </c>
      <c r="H243" s="5">
        <v>5679</v>
      </c>
      <c r="I243" s="5">
        <v>6399</v>
      </c>
      <c r="J243" s="5">
        <v>3293</v>
      </c>
      <c r="K243" s="5">
        <v>4947</v>
      </c>
      <c r="L243" s="5">
        <v>9622</v>
      </c>
      <c r="M243" s="5">
        <v>13194</v>
      </c>
      <c r="N243" s="5">
        <v>1819</v>
      </c>
      <c r="O243" s="5">
        <v>1811</v>
      </c>
      <c r="P243" s="5">
        <v>6247</v>
      </c>
      <c r="Q243" s="5">
        <v>7474</v>
      </c>
      <c r="R243" s="5">
        <v>10711</v>
      </c>
    </row>
    <row r="244" spans="2:18" ht="12.75" customHeight="1" x14ac:dyDescent="0.2">
      <c r="B244" s="4" t="s">
        <v>256</v>
      </c>
      <c r="C244" s="5"/>
      <c r="D244" s="5"/>
      <c r="E244" s="5"/>
      <c r="F244" s="5"/>
      <c r="G244" s="5"/>
      <c r="H244" s="5"/>
      <c r="I244" s="5"/>
      <c r="J244" s="5">
        <v>38</v>
      </c>
      <c r="K244" s="5">
        <v>38</v>
      </c>
      <c r="L244" s="5"/>
      <c r="M244" s="5"/>
      <c r="N244" s="5"/>
      <c r="O244" s="5"/>
      <c r="P244" s="5"/>
      <c r="Q244" s="5"/>
      <c r="R244" s="5"/>
    </row>
    <row r="245" spans="2:18" ht="12.75" customHeight="1" x14ac:dyDescent="0.2">
      <c r="B245" s="4" t="s">
        <v>257</v>
      </c>
      <c r="C245" s="5"/>
      <c r="D245" s="5"/>
      <c r="E245" s="5"/>
      <c r="F245" s="5"/>
      <c r="G245" s="5"/>
      <c r="H245" s="5"/>
      <c r="I245" s="5"/>
      <c r="J245" s="5"/>
      <c r="K245" s="5">
        <v>3</v>
      </c>
      <c r="L245" s="5"/>
      <c r="M245" s="5"/>
      <c r="N245" s="5"/>
      <c r="O245" s="5"/>
      <c r="P245" s="5"/>
      <c r="Q245" s="5"/>
      <c r="R245" s="5"/>
    </row>
    <row r="246" spans="2:18" ht="12.75" customHeight="1" x14ac:dyDescent="0.2">
      <c r="B246" s="4" t="s">
        <v>258</v>
      </c>
      <c r="C246" s="5">
        <v>10</v>
      </c>
      <c r="D246" s="5">
        <v>2075</v>
      </c>
      <c r="E246" s="5">
        <v>21</v>
      </c>
      <c r="F246" s="5"/>
      <c r="G246" s="5">
        <v>8</v>
      </c>
      <c r="H246" s="5">
        <v>7</v>
      </c>
      <c r="I246" s="5">
        <v>6</v>
      </c>
      <c r="J246" s="5">
        <v>17</v>
      </c>
      <c r="K246" s="5"/>
      <c r="L246" s="5"/>
      <c r="M246" s="5">
        <v>184</v>
      </c>
      <c r="N246" s="5"/>
      <c r="O246" s="5"/>
      <c r="P246" s="5"/>
      <c r="Q246" s="5">
        <v>1</v>
      </c>
      <c r="R246" s="5"/>
    </row>
    <row r="247" spans="2:18" ht="12.75" customHeight="1" x14ac:dyDescent="0.2">
      <c r="B247" s="4" t="s">
        <v>259</v>
      </c>
      <c r="C247" s="5"/>
      <c r="D247" s="5"/>
      <c r="E247" s="5"/>
      <c r="F247" s="5"/>
      <c r="G247" s="5"/>
      <c r="H247" s="5">
        <v>6</v>
      </c>
      <c r="I247" s="5"/>
      <c r="J247" s="5"/>
      <c r="K247" s="5"/>
      <c r="L247" s="5"/>
      <c r="M247" s="5"/>
      <c r="N247" s="5"/>
      <c r="O247" s="5"/>
      <c r="P247" s="5"/>
      <c r="Q247" s="5"/>
      <c r="R247" s="5"/>
    </row>
    <row r="248" spans="2:18" ht="12.75" customHeight="1" x14ac:dyDescent="0.2">
      <c r="B248" s="4" t="s">
        <v>260</v>
      </c>
      <c r="C248" s="5"/>
      <c r="D248" s="5"/>
      <c r="E248" s="5"/>
      <c r="F248" s="5"/>
      <c r="G248" s="5"/>
      <c r="H248" s="5"/>
      <c r="I248" s="5"/>
      <c r="J248" s="5"/>
      <c r="K248" s="5"/>
      <c r="L248" s="5"/>
      <c r="M248" s="5"/>
      <c r="N248" s="5"/>
      <c r="O248" s="5"/>
      <c r="P248" s="5"/>
      <c r="Q248" s="5"/>
      <c r="R248" s="5"/>
    </row>
    <row r="249" spans="2:18" ht="12.75" customHeight="1" x14ac:dyDescent="0.2">
      <c r="B249" s="4" t="s">
        <v>261</v>
      </c>
      <c r="C249" s="5">
        <v>6181</v>
      </c>
      <c r="D249" s="5">
        <v>6344</v>
      </c>
      <c r="E249" s="5">
        <v>8066</v>
      </c>
      <c r="F249" s="5">
        <v>11826</v>
      </c>
      <c r="G249" s="5">
        <v>17354</v>
      </c>
      <c r="H249" s="5">
        <v>26033</v>
      </c>
      <c r="I249" s="5">
        <v>24237</v>
      </c>
      <c r="J249" s="5">
        <v>25325</v>
      </c>
      <c r="K249" s="5">
        <v>28491</v>
      </c>
      <c r="L249" s="5">
        <v>39545</v>
      </c>
      <c r="M249" s="5">
        <v>41673</v>
      </c>
      <c r="N249" s="5">
        <v>13354</v>
      </c>
      <c r="O249" s="5">
        <v>21856</v>
      </c>
      <c r="P249" s="5">
        <v>34599</v>
      </c>
      <c r="Q249" s="5">
        <v>35911</v>
      </c>
      <c r="R249" s="5">
        <v>32017</v>
      </c>
    </row>
    <row r="250" spans="2:18" ht="12.75" customHeight="1" x14ac:dyDescent="0.2">
      <c r="B250" s="4" t="s">
        <v>262</v>
      </c>
      <c r="C250" s="5">
        <v>7193</v>
      </c>
      <c r="D250" s="5">
        <v>269</v>
      </c>
      <c r="E250" s="5">
        <v>339</v>
      </c>
      <c r="F250" s="5">
        <v>457</v>
      </c>
      <c r="G250" s="5">
        <v>683</v>
      </c>
      <c r="H250" s="5">
        <v>787</v>
      </c>
      <c r="I250" s="5">
        <v>883</v>
      </c>
      <c r="J250" s="5">
        <v>809</v>
      </c>
      <c r="K250" s="5">
        <v>819</v>
      </c>
      <c r="L250" s="5">
        <v>1021</v>
      </c>
      <c r="M250" s="5">
        <v>1444</v>
      </c>
      <c r="N250" s="5">
        <v>443</v>
      </c>
      <c r="O250" s="5">
        <v>832</v>
      </c>
      <c r="P250" s="5">
        <v>1431</v>
      </c>
      <c r="Q250" s="5">
        <v>1166</v>
      </c>
      <c r="R250" s="5">
        <v>933</v>
      </c>
    </row>
    <row r="251" spans="2:18" x14ac:dyDescent="0.2">
      <c r="B251" s="4" t="s">
        <v>263</v>
      </c>
      <c r="C251" s="5">
        <v>251</v>
      </c>
      <c r="D251" s="5">
        <v>274</v>
      </c>
      <c r="E251" s="5">
        <v>379</v>
      </c>
      <c r="F251" s="5">
        <v>515</v>
      </c>
      <c r="G251" s="5">
        <v>753</v>
      </c>
      <c r="H251" s="5">
        <v>1174</v>
      </c>
      <c r="I251" s="5">
        <v>1678</v>
      </c>
      <c r="J251" s="5">
        <v>1699</v>
      </c>
      <c r="K251" s="5">
        <v>1842</v>
      </c>
      <c r="L251" s="5">
        <v>2349</v>
      </c>
      <c r="M251" s="5">
        <v>2716</v>
      </c>
      <c r="N251" s="5">
        <v>910</v>
      </c>
      <c r="O251" s="5">
        <v>1509</v>
      </c>
      <c r="P251" s="5">
        <v>3726</v>
      </c>
      <c r="Q251" s="5">
        <v>3306</v>
      </c>
      <c r="R251" s="5">
        <v>3221</v>
      </c>
    </row>
    <row r="252" spans="2:18" x14ac:dyDescent="0.2">
      <c r="B252" s="13" t="s">
        <v>4</v>
      </c>
      <c r="C252" s="14">
        <v>27077114</v>
      </c>
      <c r="D252" s="14">
        <v>28632204</v>
      </c>
      <c r="E252" s="14">
        <v>31456076</v>
      </c>
      <c r="F252" s="14">
        <v>31782832</v>
      </c>
      <c r="G252" s="14">
        <v>34910098</v>
      </c>
      <c r="H252" s="14">
        <v>36837900</v>
      </c>
      <c r="I252" s="14">
        <v>36244632</v>
      </c>
      <c r="J252" s="14">
        <v>25352213</v>
      </c>
      <c r="K252" s="14">
        <v>32410034</v>
      </c>
      <c r="L252" s="14">
        <v>39488401</v>
      </c>
      <c r="M252" s="14">
        <v>45058286</v>
      </c>
      <c r="N252" s="14">
        <v>12734213</v>
      </c>
      <c r="O252" s="14">
        <v>24712266</v>
      </c>
      <c r="P252" s="14">
        <v>44564395</v>
      </c>
      <c r="Q252" s="14">
        <v>49209180</v>
      </c>
      <c r="R252" s="14">
        <v>52629283</v>
      </c>
    </row>
  </sheetData>
  <mergeCells count="1">
    <mergeCell ref="B1:R1"/>
  </mergeCells>
  <printOptions horizontalCentered="1"/>
  <pageMargins left="0.19685039370078741" right="0.19685039370078741" top="0.17" bottom="0.15748031496062992" header="0.15748031496062992" footer="0.15748031496062992"/>
  <pageSetup paperSize="9" scale="6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ADD8E6"/>
  </sheetPr>
  <dimension ref="A1:G16"/>
  <sheetViews>
    <sheetView view="pageBreakPreview" zoomScaleNormal="100" zoomScaleSheetLayoutView="100" workbookViewId="0"/>
  </sheetViews>
  <sheetFormatPr defaultColWidth="9.140625" defaultRowHeight="12.75" x14ac:dyDescent="0.2"/>
  <cols>
    <col min="1" max="1" width="9.140625" style="1"/>
    <col min="2" max="2" width="15.5703125" style="3" customWidth="1"/>
    <col min="3" max="5" width="15.140625" customWidth="1"/>
    <col min="6" max="6" width="14.85546875" customWidth="1"/>
    <col min="7" max="7" width="15.140625" customWidth="1"/>
  </cols>
  <sheetData>
    <row r="1" spans="2:7" ht="30" customHeight="1" x14ac:dyDescent="0.2">
      <c r="B1" s="303" t="s">
        <v>649</v>
      </c>
      <c r="C1" s="306"/>
      <c r="D1" s="306"/>
      <c r="E1" s="306"/>
      <c r="F1" s="306"/>
      <c r="G1" s="306"/>
    </row>
    <row r="2" spans="2:7" ht="20.100000000000001" customHeight="1" x14ac:dyDescent="0.2">
      <c r="B2" s="308" t="s">
        <v>265</v>
      </c>
      <c r="C2" s="302" t="s">
        <v>1</v>
      </c>
      <c r="D2" s="302"/>
      <c r="E2" s="302"/>
      <c r="F2" s="302" t="s">
        <v>266</v>
      </c>
      <c r="G2" s="302"/>
    </row>
    <row r="3" spans="2:7" ht="20.100000000000001" customHeight="1" x14ac:dyDescent="0.2">
      <c r="B3" s="309"/>
      <c r="C3" s="8">
        <v>2022</v>
      </c>
      <c r="D3" s="8">
        <v>2023</v>
      </c>
      <c r="E3" s="8">
        <v>2024</v>
      </c>
      <c r="F3" s="8" t="s">
        <v>631</v>
      </c>
      <c r="G3" s="8" t="s">
        <v>648</v>
      </c>
    </row>
    <row r="4" spans="2:7" ht="20.100000000000001" customHeight="1" x14ac:dyDescent="0.2">
      <c r="B4" s="4" t="s">
        <v>5</v>
      </c>
      <c r="C4" s="18">
        <v>1281666</v>
      </c>
      <c r="D4" s="18">
        <v>2005967</v>
      </c>
      <c r="E4" s="18">
        <v>2047027</v>
      </c>
      <c r="F4" s="19">
        <v>56.512461124817229</v>
      </c>
      <c r="G4" s="19">
        <v>2.0468930944527002</v>
      </c>
    </row>
    <row r="5" spans="2:7" ht="20.100000000000001" customHeight="1" x14ac:dyDescent="0.2">
      <c r="B5" s="4" t="s">
        <v>6</v>
      </c>
      <c r="C5" s="18">
        <v>1541393</v>
      </c>
      <c r="D5" s="18">
        <v>1870414</v>
      </c>
      <c r="E5" s="18">
        <v>2294579</v>
      </c>
      <c r="F5" s="19">
        <v>21.345691851461634</v>
      </c>
      <c r="G5" s="19">
        <v>22.677599718564981</v>
      </c>
    </row>
    <row r="6" spans="2:7" ht="20.100000000000001" customHeight="1" x14ac:dyDescent="0.2">
      <c r="B6" s="4" t="s">
        <v>7</v>
      </c>
      <c r="C6" s="18">
        <v>2079565</v>
      </c>
      <c r="D6" s="18">
        <v>2335728</v>
      </c>
      <c r="E6" s="18">
        <v>2701244</v>
      </c>
      <c r="F6" s="19">
        <v>12.318104988302842</v>
      </c>
      <c r="G6" s="19">
        <v>15.648911174588822</v>
      </c>
    </row>
    <row r="7" spans="2:7" ht="20.100000000000001" customHeight="1" x14ac:dyDescent="0.2">
      <c r="B7" s="4" t="s">
        <v>8</v>
      </c>
      <c r="C7" s="18">
        <v>2574423</v>
      </c>
      <c r="D7" s="18">
        <v>3321824</v>
      </c>
      <c r="E7" s="18">
        <v>3611244</v>
      </c>
      <c r="F7" s="19">
        <v>29.031786928566127</v>
      </c>
      <c r="G7" s="19">
        <v>8.7126831523885677</v>
      </c>
    </row>
    <row r="8" spans="2:7" ht="20.100000000000001" customHeight="1" x14ac:dyDescent="0.2">
      <c r="B8" s="4" t="s">
        <v>9</v>
      </c>
      <c r="C8" s="18">
        <v>3873212</v>
      </c>
      <c r="D8" s="18">
        <v>4500242</v>
      </c>
      <c r="E8" s="18">
        <v>5130119</v>
      </c>
      <c r="F8" s="19">
        <v>16.188889221658922</v>
      </c>
      <c r="G8" s="19">
        <v>13.99651396524898</v>
      </c>
    </row>
    <row r="9" spans="2:7" ht="20.100000000000001" customHeight="1" x14ac:dyDescent="0.2">
      <c r="B9" s="4" t="s">
        <v>10</v>
      </c>
      <c r="C9" s="18">
        <v>5014821</v>
      </c>
      <c r="D9" s="18">
        <v>5584021</v>
      </c>
      <c r="E9" s="18">
        <v>5860446</v>
      </c>
      <c r="F9" s="19">
        <v>11.350355276888248</v>
      </c>
      <c r="G9" s="19">
        <v>4.9502858244981525</v>
      </c>
    </row>
    <row r="10" spans="2:7" ht="20.100000000000001" customHeight="1" x14ac:dyDescent="0.2">
      <c r="B10" s="4" t="s">
        <v>11</v>
      </c>
      <c r="C10" s="18">
        <v>6664970</v>
      </c>
      <c r="D10" s="18">
        <v>7148044</v>
      </c>
      <c r="E10" s="18">
        <v>7333812</v>
      </c>
      <c r="F10" s="19">
        <v>7.2479546044468321</v>
      </c>
      <c r="G10" s="19">
        <v>2.5988648083307826</v>
      </c>
    </row>
    <row r="11" spans="2:7" ht="20.100000000000001" customHeight="1" x14ac:dyDescent="0.2">
      <c r="B11" s="4" t="s">
        <v>12</v>
      </c>
      <c r="C11" s="18">
        <v>6304770</v>
      </c>
      <c r="D11" s="18">
        <v>6660700</v>
      </c>
      <c r="E11" s="18">
        <v>6825403</v>
      </c>
      <c r="F11" s="19">
        <v>5.645408159219131</v>
      </c>
      <c r="G11" s="19">
        <v>2.4727581185160719</v>
      </c>
    </row>
    <row r="12" spans="2:7" ht="20.100000000000001" customHeight="1" x14ac:dyDescent="0.2">
      <c r="B12" s="4" t="s">
        <v>13</v>
      </c>
      <c r="C12" s="18">
        <v>5475453</v>
      </c>
      <c r="D12" s="18">
        <v>5786027</v>
      </c>
      <c r="E12" s="18">
        <v>6054431</v>
      </c>
      <c r="F12" s="19">
        <v>5.6721151656310447</v>
      </c>
      <c r="G12" s="19">
        <v>4.63883075554262</v>
      </c>
    </row>
    <row r="13" spans="2:7" ht="20.100000000000001" customHeight="1" x14ac:dyDescent="0.2">
      <c r="B13" s="4" t="s">
        <v>14</v>
      </c>
      <c r="C13" s="18">
        <v>4803198</v>
      </c>
      <c r="D13" s="18">
        <v>4987112</v>
      </c>
      <c r="E13" s="18">
        <v>5448459</v>
      </c>
      <c r="F13" s="19">
        <v>3.8289906016782984</v>
      </c>
      <c r="G13" s="19">
        <v>9.2507848229596608</v>
      </c>
    </row>
    <row r="14" spans="2:7" ht="20.100000000000001" customHeight="1" x14ac:dyDescent="0.2">
      <c r="B14" s="4" t="s">
        <v>15</v>
      </c>
      <c r="C14" s="18">
        <v>2551483</v>
      </c>
      <c r="D14" s="18">
        <v>2525345</v>
      </c>
      <c r="E14" s="18">
        <v>2733663</v>
      </c>
      <c r="F14" s="19">
        <v>-1.0244238350794421</v>
      </c>
      <c r="G14" s="19">
        <v>8.2490907182978965</v>
      </c>
    </row>
    <row r="15" spans="2:7" ht="20.100000000000001" customHeight="1" x14ac:dyDescent="0.2">
      <c r="B15" s="4" t="s">
        <v>16</v>
      </c>
      <c r="C15" s="18">
        <v>2399441</v>
      </c>
      <c r="D15" s="18">
        <v>2483756</v>
      </c>
      <c r="E15" s="18">
        <v>2588856</v>
      </c>
      <c r="F15" s="19">
        <v>3.5139434559966261</v>
      </c>
      <c r="G15" s="19">
        <v>4.2314945590468627</v>
      </c>
    </row>
    <row r="16" spans="2:7" ht="20.100000000000001" customHeight="1" x14ac:dyDescent="0.2">
      <c r="B16" s="17" t="s">
        <v>17</v>
      </c>
      <c r="C16" s="21">
        <v>44564395</v>
      </c>
      <c r="D16" s="21">
        <v>49209180</v>
      </c>
      <c r="E16" s="21">
        <v>52629283</v>
      </c>
      <c r="F16" s="20">
        <v>10.422636726023095</v>
      </c>
      <c r="G16" s="20">
        <v>6.9501320688538195</v>
      </c>
    </row>
  </sheetData>
  <mergeCells count="4">
    <mergeCell ref="B1:G1"/>
    <mergeCell ref="C2:E2"/>
    <mergeCell ref="F2:G2"/>
    <mergeCell ref="B2:B3"/>
  </mergeCells>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ADD8E6"/>
  </sheetPr>
  <dimension ref="B1:H120"/>
  <sheetViews>
    <sheetView view="pageBreakPreview" zoomScaleNormal="100" zoomScaleSheetLayoutView="100" workbookViewId="0"/>
  </sheetViews>
  <sheetFormatPr defaultColWidth="9.140625" defaultRowHeight="12" x14ac:dyDescent="0.2"/>
  <cols>
    <col min="1" max="1" width="9.140625" style="29"/>
    <col min="2" max="2" width="43.140625" style="32" customWidth="1"/>
    <col min="3" max="6" width="11.42578125" style="29" customWidth="1"/>
    <col min="7" max="7" width="10.28515625" style="29" customWidth="1"/>
    <col min="8" max="8" width="10.42578125" style="29" customWidth="1"/>
    <col min="9" max="9" width="9.140625" style="29" customWidth="1"/>
    <col min="10" max="16384" width="9.140625" style="29"/>
  </cols>
  <sheetData>
    <row r="1" spans="2:8" ht="24" customHeight="1" x14ac:dyDescent="0.2">
      <c r="B1" s="310" t="s">
        <v>650</v>
      </c>
      <c r="C1" s="311"/>
      <c r="D1" s="311"/>
      <c r="E1" s="311"/>
      <c r="F1" s="311"/>
      <c r="G1" s="311"/>
      <c r="H1" s="311"/>
    </row>
    <row r="2" spans="2:8" ht="5.25" customHeight="1" x14ac:dyDescent="0.2">
      <c r="B2" s="34"/>
      <c r="C2" s="35"/>
      <c r="D2" s="35"/>
      <c r="E2" s="35"/>
      <c r="F2" s="35"/>
      <c r="G2" s="35"/>
      <c r="H2" s="35"/>
    </row>
    <row r="3" spans="2:8" ht="16.5" customHeight="1" x14ac:dyDescent="0.2">
      <c r="B3" s="317" t="s">
        <v>267</v>
      </c>
      <c r="C3" s="312" t="s">
        <v>268</v>
      </c>
      <c r="D3" s="313"/>
      <c r="E3" s="313"/>
      <c r="F3" s="314"/>
      <c r="G3" s="315" t="s">
        <v>17</v>
      </c>
      <c r="H3" s="316" t="s">
        <v>546</v>
      </c>
    </row>
    <row r="4" spans="2:8" ht="16.5" customHeight="1" x14ac:dyDescent="0.2">
      <c r="B4" s="318"/>
      <c r="C4" s="36" t="s">
        <v>296</v>
      </c>
      <c r="D4" s="36" t="s">
        <v>297</v>
      </c>
      <c r="E4" s="36" t="s">
        <v>298</v>
      </c>
      <c r="F4" s="36" t="s">
        <v>299</v>
      </c>
      <c r="G4" s="315"/>
      <c r="H4" s="316"/>
    </row>
    <row r="5" spans="2:8" ht="12.75" customHeight="1" x14ac:dyDescent="0.2">
      <c r="B5" s="47" t="s">
        <v>22</v>
      </c>
      <c r="C5" s="37">
        <v>323117</v>
      </c>
      <c r="D5" s="37">
        <v>273</v>
      </c>
      <c r="E5" s="37">
        <v>651</v>
      </c>
      <c r="F5" s="37">
        <v>1</v>
      </c>
      <c r="G5" s="48">
        <v>324042</v>
      </c>
      <c r="H5" s="39">
        <v>0.61570665897158428</v>
      </c>
    </row>
    <row r="6" spans="2:8" ht="12.75" customHeight="1" x14ac:dyDescent="0.2">
      <c r="B6" s="47" t="s">
        <v>77</v>
      </c>
      <c r="C6" s="37">
        <v>223085</v>
      </c>
      <c r="D6" s="37">
        <v>311</v>
      </c>
      <c r="E6" s="37">
        <v>7697</v>
      </c>
      <c r="F6" s="40">
        <v>4</v>
      </c>
      <c r="G6" s="48">
        <v>231097</v>
      </c>
      <c r="H6" s="39">
        <v>0.43910345501001791</v>
      </c>
    </row>
    <row r="7" spans="2:8" ht="12.75" customHeight="1" x14ac:dyDescent="0.2">
      <c r="B7" s="47" t="s">
        <v>137</v>
      </c>
      <c r="C7" s="37">
        <v>219871</v>
      </c>
      <c r="D7" s="37">
        <v>403</v>
      </c>
      <c r="E7" s="37">
        <v>220</v>
      </c>
      <c r="F7" s="40">
        <v>3</v>
      </c>
      <c r="G7" s="48">
        <v>220497</v>
      </c>
      <c r="H7" s="39">
        <v>0.41896257640447049</v>
      </c>
    </row>
    <row r="8" spans="2:8" ht="12.75" customHeight="1" x14ac:dyDescent="0.2">
      <c r="B8" s="47" t="s">
        <v>159</v>
      </c>
      <c r="C8" s="37">
        <v>233488</v>
      </c>
      <c r="D8" s="37">
        <v>841</v>
      </c>
      <c r="E8" s="37">
        <v>2422</v>
      </c>
      <c r="F8" s="37">
        <v>13</v>
      </c>
      <c r="G8" s="48">
        <v>236764</v>
      </c>
      <c r="H8" s="39">
        <v>0.44987122473243651</v>
      </c>
    </row>
    <row r="9" spans="2:8" ht="12.75" customHeight="1" x14ac:dyDescent="0.2">
      <c r="B9" s="47" t="s">
        <v>215</v>
      </c>
      <c r="C9" s="37">
        <v>64441</v>
      </c>
      <c r="D9" s="37">
        <v>235</v>
      </c>
      <c r="E9" s="37">
        <v>5545</v>
      </c>
      <c r="F9" s="40">
        <v>10</v>
      </c>
      <c r="G9" s="48">
        <v>70231</v>
      </c>
      <c r="H9" s="39">
        <v>0.13344472125907547</v>
      </c>
    </row>
    <row r="10" spans="2:8" ht="12.75" customHeight="1" x14ac:dyDescent="0.2">
      <c r="B10" s="47" t="s">
        <v>222</v>
      </c>
      <c r="C10" s="37">
        <v>15012</v>
      </c>
      <c r="D10" s="37">
        <v>24</v>
      </c>
      <c r="E10" s="37">
        <v>57</v>
      </c>
      <c r="F10" s="40"/>
      <c r="G10" s="48">
        <v>15093</v>
      </c>
      <c r="H10" s="39">
        <v>2.8677951018257271E-2</v>
      </c>
    </row>
    <row r="11" spans="2:8" ht="12.75" customHeight="1" x14ac:dyDescent="0.2">
      <c r="B11" s="47" t="s">
        <v>238</v>
      </c>
      <c r="C11" s="37">
        <v>180290</v>
      </c>
      <c r="D11" s="37">
        <v>588</v>
      </c>
      <c r="E11" s="37">
        <v>1171</v>
      </c>
      <c r="F11" s="40">
        <v>4</v>
      </c>
      <c r="G11" s="48">
        <v>182053</v>
      </c>
      <c r="H11" s="39">
        <v>0.34591578988450211</v>
      </c>
    </row>
    <row r="12" spans="2:8" ht="12.75" customHeight="1" x14ac:dyDescent="0.2">
      <c r="B12" s="47" t="s">
        <v>274</v>
      </c>
      <c r="C12" s="37">
        <v>193551</v>
      </c>
      <c r="D12" s="37">
        <v>220</v>
      </c>
      <c r="E12" s="37">
        <v>7695</v>
      </c>
      <c r="F12" s="40">
        <v>2</v>
      </c>
      <c r="G12" s="48">
        <v>201468</v>
      </c>
      <c r="H12" s="39">
        <v>0.38280589914173824</v>
      </c>
    </row>
    <row r="13" spans="2:8" ht="12.75" customHeight="1" x14ac:dyDescent="0.2">
      <c r="B13" s="22" t="s">
        <v>275</v>
      </c>
      <c r="C13" s="41">
        <v>1452855</v>
      </c>
      <c r="D13" s="41">
        <v>2895</v>
      </c>
      <c r="E13" s="41">
        <v>25458</v>
      </c>
      <c r="F13" s="41">
        <v>37</v>
      </c>
      <c r="G13" s="38">
        <v>1481245</v>
      </c>
      <c r="H13" s="42">
        <v>2.8144882764220824</v>
      </c>
    </row>
    <row r="14" spans="2:8" ht="12.75" customHeight="1" x14ac:dyDescent="0.2">
      <c r="B14" s="22" t="s">
        <v>276</v>
      </c>
      <c r="C14" s="41">
        <v>24097</v>
      </c>
      <c r="D14" s="41">
        <v>155</v>
      </c>
      <c r="E14" s="41">
        <v>6241</v>
      </c>
      <c r="F14" s="43">
        <v>23</v>
      </c>
      <c r="G14" s="38">
        <v>30516</v>
      </c>
      <c r="H14" s="42">
        <v>5.7982929389328752E-2</v>
      </c>
    </row>
    <row r="15" spans="2:8" ht="12.75" customHeight="1" x14ac:dyDescent="0.2">
      <c r="B15" s="22" t="s">
        <v>277</v>
      </c>
      <c r="C15" s="41">
        <v>37527</v>
      </c>
      <c r="D15" s="41">
        <v>1040</v>
      </c>
      <c r="E15" s="41">
        <v>5212</v>
      </c>
      <c r="F15" s="43">
        <v>4</v>
      </c>
      <c r="G15" s="38">
        <v>43783</v>
      </c>
      <c r="H15" s="42">
        <v>8.3191329055347388E-2</v>
      </c>
    </row>
    <row r="16" spans="2:8" ht="12.75" customHeight="1" x14ac:dyDescent="0.2">
      <c r="B16" s="47" t="s">
        <v>28</v>
      </c>
      <c r="C16" s="37">
        <v>45541</v>
      </c>
      <c r="D16" s="37">
        <v>525</v>
      </c>
      <c r="E16" s="37">
        <v>10665</v>
      </c>
      <c r="F16" s="40">
        <v>53</v>
      </c>
      <c r="G16" s="48">
        <v>56784</v>
      </c>
      <c r="H16" s="39">
        <v>0.10789430667334002</v>
      </c>
    </row>
    <row r="17" spans="2:8" ht="12.75" customHeight="1" x14ac:dyDescent="0.2">
      <c r="B17" s="47" t="s">
        <v>48</v>
      </c>
      <c r="C17" s="37">
        <v>96670</v>
      </c>
      <c r="D17" s="37">
        <v>1069</v>
      </c>
      <c r="E17" s="37">
        <v>22388</v>
      </c>
      <c r="F17" s="40">
        <v>74</v>
      </c>
      <c r="G17" s="48">
        <v>120201</v>
      </c>
      <c r="H17" s="39">
        <v>0.22839186313824569</v>
      </c>
    </row>
    <row r="18" spans="2:8" ht="12.75" customHeight="1" x14ac:dyDescent="0.2">
      <c r="B18" s="47" t="s">
        <v>60</v>
      </c>
      <c r="C18" s="37">
        <v>18298</v>
      </c>
      <c r="D18" s="37">
        <v>257</v>
      </c>
      <c r="E18" s="37">
        <v>6151</v>
      </c>
      <c r="F18" s="40">
        <v>40</v>
      </c>
      <c r="G18" s="48">
        <v>24746</v>
      </c>
      <c r="H18" s="39">
        <v>4.7019451129516623E-2</v>
      </c>
    </row>
    <row r="19" spans="2:8" ht="12.75" customHeight="1" x14ac:dyDescent="0.2">
      <c r="B19" s="47" t="s">
        <v>62</v>
      </c>
      <c r="C19" s="37">
        <v>61211</v>
      </c>
      <c r="D19" s="37">
        <v>477</v>
      </c>
      <c r="E19" s="37">
        <v>10658</v>
      </c>
      <c r="F19" s="40">
        <v>30</v>
      </c>
      <c r="G19" s="48">
        <v>72376</v>
      </c>
      <c r="H19" s="39">
        <v>0.13752039905236785</v>
      </c>
    </row>
    <row r="20" spans="2:8" ht="12.75" customHeight="1" x14ac:dyDescent="0.2">
      <c r="B20" s="47" t="s">
        <v>254</v>
      </c>
      <c r="C20" s="37">
        <v>25728</v>
      </c>
      <c r="D20" s="37">
        <v>87</v>
      </c>
      <c r="E20" s="37">
        <v>1633</v>
      </c>
      <c r="F20" s="40">
        <v>3</v>
      </c>
      <c r="G20" s="48">
        <v>27451</v>
      </c>
      <c r="H20" s="39">
        <v>5.2159175339705842E-2</v>
      </c>
    </row>
    <row r="21" spans="2:8" ht="12.75" customHeight="1" x14ac:dyDescent="0.2">
      <c r="B21" s="47" t="s">
        <v>278</v>
      </c>
      <c r="C21" s="37">
        <v>45688</v>
      </c>
      <c r="D21" s="37">
        <v>2529</v>
      </c>
      <c r="E21" s="37">
        <v>6620</v>
      </c>
      <c r="F21" s="40">
        <v>26</v>
      </c>
      <c r="G21" s="48">
        <v>54863</v>
      </c>
      <c r="H21" s="39">
        <v>0.10424424744680637</v>
      </c>
    </row>
    <row r="22" spans="2:8" ht="12.75" customHeight="1" x14ac:dyDescent="0.2">
      <c r="B22" s="22" t="s">
        <v>279</v>
      </c>
      <c r="C22" s="41">
        <v>293136</v>
      </c>
      <c r="D22" s="41">
        <v>4944</v>
      </c>
      <c r="E22" s="41">
        <v>58115</v>
      </c>
      <c r="F22" s="43">
        <v>226</v>
      </c>
      <c r="G22" s="38">
        <v>356421</v>
      </c>
      <c r="H22" s="42">
        <v>0.67722944277998243</v>
      </c>
    </row>
    <row r="23" spans="2:8" ht="12.75" customHeight="1" x14ac:dyDescent="0.2">
      <c r="B23" s="22" t="s">
        <v>280</v>
      </c>
      <c r="C23" s="41">
        <v>354760</v>
      </c>
      <c r="D23" s="41">
        <v>6139</v>
      </c>
      <c r="E23" s="41">
        <v>69568</v>
      </c>
      <c r="F23" s="43">
        <v>253</v>
      </c>
      <c r="G23" s="38">
        <v>430720</v>
      </c>
      <c r="H23" s="42">
        <v>0.81840370122465855</v>
      </c>
    </row>
    <row r="24" spans="2:8" ht="12.75" customHeight="1" x14ac:dyDescent="0.2">
      <c r="B24" s="47" t="s">
        <v>36</v>
      </c>
      <c r="C24" s="37">
        <v>26526</v>
      </c>
      <c r="D24" s="37">
        <v>87</v>
      </c>
      <c r="E24" s="37">
        <v>906</v>
      </c>
      <c r="F24" s="40">
        <v>0</v>
      </c>
      <c r="G24" s="48">
        <v>27519</v>
      </c>
      <c r="H24" s="39">
        <v>5.2288380976043318E-2</v>
      </c>
    </row>
    <row r="25" spans="2:8" ht="12.75" customHeight="1" x14ac:dyDescent="0.2">
      <c r="B25" s="47" t="s">
        <v>111</v>
      </c>
      <c r="C25" s="37">
        <v>291718</v>
      </c>
      <c r="D25" s="37">
        <v>451</v>
      </c>
      <c r="E25" s="37">
        <v>38791</v>
      </c>
      <c r="F25" s="40">
        <v>25</v>
      </c>
      <c r="G25" s="48">
        <v>330985</v>
      </c>
      <c r="H25" s="39">
        <v>0.62889893445821787</v>
      </c>
    </row>
    <row r="26" spans="2:8" ht="12.75" customHeight="1" x14ac:dyDescent="0.2">
      <c r="B26" s="47" t="s">
        <v>112</v>
      </c>
      <c r="C26" s="37">
        <v>185754</v>
      </c>
      <c r="D26" s="37">
        <v>1242</v>
      </c>
      <c r="E26" s="37">
        <v>15442</v>
      </c>
      <c r="F26" s="40">
        <v>18</v>
      </c>
      <c r="G26" s="48">
        <v>202456</v>
      </c>
      <c r="H26" s="39">
        <v>0.38468318103440624</v>
      </c>
    </row>
    <row r="27" spans="2:8" ht="12.75" customHeight="1" x14ac:dyDescent="0.2">
      <c r="B27" s="47" t="s">
        <v>113</v>
      </c>
      <c r="C27" s="37">
        <v>1406711</v>
      </c>
      <c r="D27" s="37">
        <v>1868560</v>
      </c>
      <c r="E27" s="37">
        <v>2420</v>
      </c>
      <c r="F27" s="37">
        <v>161</v>
      </c>
      <c r="G27" s="48">
        <v>3277852</v>
      </c>
      <c r="H27" s="39">
        <v>6.228190492353848</v>
      </c>
    </row>
    <row r="28" spans="2:8" ht="12.75" customHeight="1" x14ac:dyDescent="0.2">
      <c r="B28" s="47" t="s">
        <v>144</v>
      </c>
      <c r="C28" s="37">
        <v>88642</v>
      </c>
      <c r="D28" s="37">
        <v>2540</v>
      </c>
      <c r="E28" s="37">
        <v>1698</v>
      </c>
      <c r="F28" s="40">
        <v>252</v>
      </c>
      <c r="G28" s="48">
        <v>93132</v>
      </c>
      <c r="H28" s="39">
        <v>0.17695851946149446</v>
      </c>
    </row>
    <row r="29" spans="2:8" ht="12.75" customHeight="1" x14ac:dyDescent="0.2">
      <c r="B29" s="47" t="s">
        <v>178</v>
      </c>
      <c r="C29" s="37">
        <v>134317</v>
      </c>
      <c r="D29" s="37">
        <v>444</v>
      </c>
      <c r="E29" s="37">
        <v>889</v>
      </c>
      <c r="F29" s="40">
        <v>3</v>
      </c>
      <c r="G29" s="48">
        <v>135653</v>
      </c>
      <c r="H29" s="39">
        <v>0.25775194391304934</v>
      </c>
    </row>
    <row r="30" spans="2:8" ht="12.75" customHeight="1" x14ac:dyDescent="0.2">
      <c r="B30" s="47" t="s">
        <v>184</v>
      </c>
      <c r="C30" s="37">
        <v>390529</v>
      </c>
      <c r="D30" s="37">
        <v>4115</v>
      </c>
      <c r="E30" s="37">
        <v>15006</v>
      </c>
      <c r="F30" s="40">
        <v>83</v>
      </c>
      <c r="G30" s="48">
        <v>409733</v>
      </c>
      <c r="H30" s="39">
        <v>0.77852666166856199</v>
      </c>
    </row>
    <row r="31" spans="2:8" ht="12.75" customHeight="1" x14ac:dyDescent="0.2">
      <c r="B31" s="47" t="s">
        <v>186</v>
      </c>
      <c r="C31" s="37">
        <v>67899</v>
      </c>
      <c r="D31" s="37">
        <v>378</v>
      </c>
      <c r="E31" s="37">
        <v>60789</v>
      </c>
      <c r="F31" s="40">
        <v>5</v>
      </c>
      <c r="G31" s="48">
        <v>129071</v>
      </c>
      <c r="H31" s="39">
        <v>0.24524559834873677</v>
      </c>
    </row>
    <row r="32" spans="2:8" ht="12.75" customHeight="1" x14ac:dyDescent="0.2">
      <c r="B32" s="47" t="s">
        <v>209</v>
      </c>
      <c r="C32" s="37">
        <v>36948</v>
      </c>
      <c r="D32" s="37">
        <v>267</v>
      </c>
      <c r="E32" s="37">
        <v>1882</v>
      </c>
      <c r="F32" s="40">
        <v>37</v>
      </c>
      <c r="G32" s="48">
        <v>39134</v>
      </c>
      <c r="H32" s="39">
        <v>7.4357843712216251E-2</v>
      </c>
    </row>
    <row r="33" spans="2:8" ht="12.75" customHeight="1" x14ac:dyDescent="0.2">
      <c r="B33" s="47" t="s">
        <v>233</v>
      </c>
      <c r="C33" s="37">
        <v>45304</v>
      </c>
      <c r="D33" s="37">
        <v>394</v>
      </c>
      <c r="E33" s="37">
        <v>1660</v>
      </c>
      <c r="F33" s="40">
        <v>4</v>
      </c>
      <c r="G33" s="48">
        <v>47362</v>
      </c>
      <c r="H33" s="39">
        <v>8.9991725709050605E-2</v>
      </c>
    </row>
    <row r="34" spans="2:8" ht="12.75" customHeight="1" x14ac:dyDescent="0.2">
      <c r="B34" s="47" t="s">
        <v>281</v>
      </c>
      <c r="C34" s="37">
        <v>224972</v>
      </c>
      <c r="D34" s="37">
        <v>2836</v>
      </c>
      <c r="E34" s="37">
        <v>10996</v>
      </c>
      <c r="F34" s="37">
        <v>56</v>
      </c>
      <c r="G34" s="48">
        <v>238860</v>
      </c>
      <c r="H34" s="39">
        <v>0.45385379846425039</v>
      </c>
    </row>
    <row r="35" spans="2:8" ht="12.75" customHeight="1" x14ac:dyDescent="0.2">
      <c r="B35" s="22" t="s">
        <v>282</v>
      </c>
      <c r="C35" s="41">
        <v>2899320</v>
      </c>
      <c r="D35" s="41">
        <v>1881314</v>
      </c>
      <c r="E35" s="41">
        <v>150479</v>
      </c>
      <c r="F35" s="41">
        <v>644</v>
      </c>
      <c r="G35" s="38">
        <v>4931757</v>
      </c>
      <c r="H35" s="42">
        <v>9.3707470800998749</v>
      </c>
    </row>
    <row r="36" spans="2:8" ht="12.75" customHeight="1" x14ac:dyDescent="0.2">
      <c r="B36" s="47" t="s">
        <v>35</v>
      </c>
      <c r="C36" s="37">
        <v>62481</v>
      </c>
      <c r="D36" s="37">
        <v>1534</v>
      </c>
      <c r="E36" s="37">
        <v>457</v>
      </c>
      <c r="F36" s="40">
        <v>0</v>
      </c>
      <c r="G36" s="48">
        <v>64472</v>
      </c>
      <c r="H36" s="39">
        <v>0.12250214391102383</v>
      </c>
    </row>
    <row r="37" spans="2:8" ht="12.75" customHeight="1" x14ac:dyDescent="0.2">
      <c r="B37" s="47" t="s">
        <v>114</v>
      </c>
      <c r="C37" s="37">
        <v>513708</v>
      </c>
      <c r="D37" s="37">
        <v>454749</v>
      </c>
      <c r="E37" s="37">
        <v>366</v>
      </c>
      <c r="F37" s="40">
        <v>11</v>
      </c>
      <c r="G37" s="48">
        <v>968834</v>
      </c>
      <c r="H37" s="39">
        <v>1.8408649040497094</v>
      </c>
    </row>
    <row r="38" spans="2:8" ht="12.75" customHeight="1" x14ac:dyDescent="0.2">
      <c r="B38" s="47" t="s">
        <v>118</v>
      </c>
      <c r="C38" s="37">
        <v>60321</v>
      </c>
      <c r="D38" s="37">
        <v>19079</v>
      </c>
      <c r="E38" s="37">
        <v>6536</v>
      </c>
      <c r="F38" s="40">
        <v>13</v>
      </c>
      <c r="G38" s="48">
        <v>85949</v>
      </c>
      <c r="H38" s="39">
        <v>0.16331022408190513</v>
      </c>
    </row>
    <row r="39" spans="2:8" ht="12.75" customHeight="1" x14ac:dyDescent="0.2">
      <c r="B39" s="47" t="s">
        <v>124</v>
      </c>
      <c r="C39" s="37">
        <v>293820</v>
      </c>
      <c r="D39" s="37">
        <v>7311</v>
      </c>
      <c r="E39" s="37">
        <v>508</v>
      </c>
      <c r="F39" s="40">
        <v>2</v>
      </c>
      <c r="G39" s="48">
        <v>301641</v>
      </c>
      <c r="H39" s="39">
        <v>0.57314290221282327</v>
      </c>
    </row>
    <row r="40" spans="2:8" ht="12.75" customHeight="1" x14ac:dyDescent="0.2">
      <c r="B40" s="47" t="s">
        <v>131</v>
      </c>
      <c r="C40" s="37">
        <v>260859</v>
      </c>
      <c r="D40" s="37">
        <v>2617</v>
      </c>
      <c r="E40" s="37">
        <v>964</v>
      </c>
      <c r="F40" s="40">
        <v>0</v>
      </c>
      <c r="G40" s="48">
        <v>264440</v>
      </c>
      <c r="H40" s="39">
        <v>0.50245791872178835</v>
      </c>
    </row>
    <row r="41" spans="2:8" ht="12.75" customHeight="1" x14ac:dyDescent="0.2">
      <c r="B41" s="47" t="s">
        <v>134</v>
      </c>
      <c r="C41" s="37">
        <v>253109</v>
      </c>
      <c r="D41" s="37">
        <v>2361</v>
      </c>
      <c r="E41" s="37">
        <v>6240</v>
      </c>
      <c r="F41" s="40">
        <v>3</v>
      </c>
      <c r="G41" s="48">
        <v>261713</v>
      </c>
      <c r="H41" s="39">
        <v>0.49727639268807822</v>
      </c>
    </row>
    <row r="42" spans="2:8" ht="12.75" customHeight="1" x14ac:dyDescent="0.2">
      <c r="B42" s="47" t="s">
        <v>191</v>
      </c>
      <c r="C42" s="37">
        <v>57223</v>
      </c>
      <c r="D42" s="37">
        <v>394</v>
      </c>
      <c r="E42" s="37">
        <v>196</v>
      </c>
      <c r="F42" s="40"/>
      <c r="G42" s="48">
        <v>57813</v>
      </c>
      <c r="H42" s="39">
        <v>0.10984949196438797</v>
      </c>
    </row>
    <row r="43" spans="2:8" ht="12.75" customHeight="1" x14ac:dyDescent="0.2">
      <c r="B43" s="47" t="s">
        <v>204</v>
      </c>
      <c r="C43" s="37">
        <v>851844</v>
      </c>
      <c r="D43" s="37">
        <v>14027</v>
      </c>
      <c r="E43" s="37">
        <v>3580</v>
      </c>
      <c r="F43" s="40">
        <v>2</v>
      </c>
      <c r="G43" s="48">
        <v>869453</v>
      </c>
      <c r="H43" s="39">
        <v>1.6520327666253785</v>
      </c>
    </row>
    <row r="44" spans="2:8" ht="12.75" customHeight="1" x14ac:dyDescent="0.2">
      <c r="B44" s="47" t="s">
        <v>239</v>
      </c>
      <c r="C44" s="37">
        <v>232934</v>
      </c>
      <c r="D44" s="37">
        <v>2336</v>
      </c>
      <c r="E44" s="37">
        <v>26336</v>
      </c>
      <c r="F44" s="40">
        <v>2</v>
      </c>
      <c r="G44" s="48">
        <v>261608</v>
      </c>
      <c r="H44" s="39">
        <v>0.49707688398491007</v>
      </c>
    </row>
    <row r="45" spans="2:8" ht="12.75" customHeight="1" x14ac:dyDescent="0.2">
      <c r="B45" s="47" t="s">
        <v>244</v>
      </c>
      <c r="C45" s="37">
        <v>96708</v>
      </c>
      <c r="D45" s="37">
        <v>800</v>
      </c>
      <c r="E45" s="37">
        <v>2484</v>
      </c>
      <c r="F45" s="40"/>
      <c r="G45" s="48">
        <v>99992</v>
      </c>
      <c r="H45" s="39">
        <v>0.18999308806848081</v>
      </c>
    </row>
    <row r="46" spans="2:8" ht="12.75" customHeight="1" x14ac:dyDescent="0.2">
      <c r="B46" s="47" t="s">
        <v>261</v>
      </c>
      <c r="C46" s="37">
        <v>31823</v>
      </c>
      <c r="D46" s="37">
        <v>167</v>
      </c>
      <c r="E46" s="37">
        <v>26</v>
      </c>
      <c r="F46" s="40">
        <v>1</v>
      </c>
      <c r="G46" s="48">
        <v>32017</v>
      </c>
      <c r="H46" s="39">
        <v>6.0834953803189755E-2</v>
      </c>
    </row>
    <row r="47" spans="2:8" ht="12.75" customHeight="1" x14ac:dyDescent="0.2">
      <c r="B47" s="47" t="s">
        <v>283</v>
      </c>
      <c r="C47" s="37">
        <v>251106</v>
      </c>
      <c r="D47" s="37">
        <v>124530</v>
      </c>
      <c r="E47" s="37">
        <v>9326</v>
      </c>
      <c r="F47" s="37">
        <v>8038</v>
      </c>
      <c r="G47" s="48">
        <v>393000</v>
      </c>
      <c r="H47" s="39">
        <v>0.74673257471510679</v>
      </c>
    </row>
    <row r="48" spans="2:8" ht="12.75" customHeight="1" x14ac:dyDescent="0.2">
      <c r="B48" s="22" t="s">
        <v>284</v>
      </c>
      <c r="C48" s="41">
        <v>2965936</v>
      </c>
      <c r="D48" s="41">
        <v>629905</v>
      </c>
      <c r="E48" s="41">
        <v>57019</v>
      </c>
      <c r="F48" s="41">
        <v>8072</v>
      </c>
      <c r="G48" s="38">
        <v>3660932</v>
      </c>
      <c r="H48" s="42">
        <v>6.956074244826782</v>
      </c>
    </row>
    <row r="49" spans="2:8" ht="12.75" customHeight="1" x14ac:dyDescent="0.2">
      <c r="B49" s="22" t="s">
        <v>285</v>
      </c>
      <c r="C49" s="41">
        <v>5865256</v>
      </c>
      <c r="D49" s="41">
        <v>2511219</v>
      </c>
      <c r="E49" s="41">
        <v>207498</v>
      </c>
      <c r="F49" s="41">
        <v>8716</v>
      </c>
      <c r="G49" s="38">
        <v>8592689</v>
      </c>
      <c r="H49" s="42">
        <v>16.326821324926659</v>
      </c>
    </row>
    <row r="50" spans="2:8" ht="12.75" customHeight="1" x14ac:dyDescent="0.2">
      <c r="B50" s="47" t="s">
        <v>29</v>
      </c>
      <c r="C50" s="37">
        <v>18398</v>
      </c>
      <c r="D50" s="37">
        <v>13012</v>
      </c>
      <c r="E50" s="37">
        <v>177</v>
      </c>
      <c r="F50" s="40"/>
      <c r="G50" s="48">
        <v>31587</v>
      </c>
      <c r="H50" s="39">
        <v>6.0017918161643966E-2</v>
      </c>
    </row>
    <row r="51" spans="2:8" ht="12.75" customHeight="1" x14ac:dyDescent="0.2">
      <c r="B51" s="47" t="s">
        <v>33</v>
      </c>
      <c r="C51" s="37">
        <v>549216</v>
      </c>
      <c r="D51" s="37">
        <v>376941</v>
      </c>
      <c r="E51" s="37">
        <v>30003</v>
      </c>
      <c r="F51" s="37">
        <v>18</v>
      </c>
      <c r="G51" s="48">
        <v>956178</v>
      </c>
      <c r="H51" s="39">
        <v>1.8168174550278406</v>
      </c>
    </row>
    <row r="52" spans="2:8" ht="12.75" customHeight="1" x14ac:dyDescent="0.2">
      <c r="B52" s="47" t="s">
        <v>38</v>
      </c>
      <c r="C52" s="37">
        <v>301264</v>
      </c>
      <c r="D52" s="37">
        <v>31154</v>
      </c>
      <c r="E52" s="37">
        <v>2328</v>
      </c>
      <c r="F52" s="40">
        <v>50</v>
      </c>
      <c r="G52" s="48">
        <v>334796</v>
      </c>
      <c r="H52" s="39">
        <v>0.6361401503417784</v>
      </c>
    </row>
    <row r="53" spans="2:8" ht="12.75" customHeight="1" x14ac:dyDescent="0.2">
      <c r="B53" s="47" t="s">
        <v>93</v>
      </c>
      <c r="C53" s="37">
        <v>139789</v>
      </c>
      <c r="D53" s="37">
        <v>1317076</v>
      </c>
      <c r="E53" s="37">
        <v>9309</v>
      </c>
      <c r="F53" s="37">
        <v>14</v>
      </c>
      <c r="G53" s="48">
        <v>1466188</v>
      </c>
      <c r="H53" s="39">
        <v>2.7858787283877686</v>
      </c>
    </row>
    <row r="54" spans="2:8" ht="12.75" customHeight="1" x14ac:dyDescent="0.2">
      <c r="B54" s="47" t="s">
        <v>126</v>
      </c>
      <c r="C54" s="37">
        <v>837960</v>
      </c>
      <c r="D54" s="37">
        <v>20240</v>
      </c>
      <c r="E54" s="37">
        <v>5298</v>
      </c>
      <c r="F54" s="40">
        <v>44</v>
      </c>
      <c r="G54" s="48">
        <v>863542</v>
      </c>
      <c r="H54" s="39">
        <v>1.6408013766784548</v>
      </c>
    </row>
    <row r="55" spans="2:8" ht="12.75" customHeight="1" x14ac:dyDescent="0.2">
      <c r="B55" s="47" t="s">
        <v>128</v>
      </c>
      <c r="C55" s="37">
        <v>176899</v>
      </c>
      <c r="D55" s="37">
        <v>6267</v>
      </c>
      <c r="E55" s="37">
        <v>993</v>
      </c>
      <c r="F55" s="40">
        <v>15</v>
      </c>
      <c r="G55" s="48">
        <v>184174</v>
      </c>
      <c r="H55" s="39">
        <v>0.34994586568849895</v>
      </c>
    </row>
    <row r="56" spans="2:8" ht="12.75" customHeight="1" x14ac:dyDescent="0.2">
      <c r="B56" s="47" t="s">
        <v>154</v>
      </c>
      <c r="C56" s="37">
        <v>256134</v>
      </c>
      <c r="D56" s="37">
        <v>71790</v>
      </c>
      <c r="E56" s="37">
        <v>1842</v>
      </c>
      <c r="F56" s="37">
        <v>30</v>
      </c>
      <c r="G56" s="48">
        <v>329796</v>
      </c>
      <c r="H56" s="39">
        <v>0.62663973590519939</v>
      </c>
    </row>
    <row r="57" spans="2:8" ht="12.75" customHeight="1" x14ac:dyDescent="0.2">
      <c r="B57" s="47" t="s">
        <v>195</v>
      </c>
      <c r="C57" s="37">
        <v>6341904</v>
      </c>
      <c r="D57" s="37">
        <v>212860</v>
      </c>
      <c r="E57" s="37">
        <v>154652</v>
      </c>
      <c r="F57" s="37">
        <v>782</v>
      </c>
      <c r="G57" s="48">
        <v>6710198</v>
      </c>
      <c r="H57" s="39">
        <v>12.749932390300662</v>
      </c>
    </row>
    <row r="58" spans="2:8" ht="12.75" customHeight="1" x14ac:dyDescent="0.2">
      <c r="B58" s="47" t="s">
        <v>231</v>
      </c>
      <c r="C58" s="37">
        <v>30785</v>
      </c>
      <c r="D58" s="37">
        <v>1951</v>
      </c>
      <c r="E58" s="37">
        <v>49</v>
      </c>
      <c r="F58" s="40">
        <v>0</v>
      </c>
      <c r="G58" s="48">
        <v>32785</v>
      </c>
      <c r="H58" s="39">
        <v>6.2294217460648289E-2</v>
      </c>
    </row>
    <row r="59" spans="2:8" ht="12.75" customHeight="1" x14ac:dyDescent="0.2">
      <c r="B59" s="47" t="s">
        <v>240</v>
      </c>
      <c r="C59" s="37">
        <v>142506</v>
      </c>
      <c r="D59" s="37">
        <v>11032</v>
      </c>
      <c r="E59" s="37">
        <v>149</v>
      </c>
      <c r="F59" s="40">
        <v>1</v>
      </c>
      <c r="G59" s="48">
        <v>153688</v>
      </c>
      <c r="H59" s="39">
        <v>0.29201993878578963</v>
      </c>
    </row>
    <row r="60" spans="2:8" ht="12.75" customHeight="1" x14ac:dyDescent="0.2">
      <c r="B60" s="47" t="s">
        <v>243</v>
      </c>
      <c r="C60" s="37">
        <v>601423</v>
      </c>
      <c r="D60" s="37">
        <v>306467</v>
      </c>
      <c r="E60" s="37">
        <v>33267</v>
      </c>
      <c r="F60" s="37">
        <v>457</v>
      </c>
      <c r="G60" s="48">
        <v>941614</v>
      </c>
      <c r="H60" s="39">
        <v>1.7891446478569735</v>
      </c>
    </row>
    <row r="61" spans="2:8" ht="12.75" customHeight="1" x14ac:dyDescent="0.2">
      <c r="B61" s="47" t="s">
        <v>251</v>
      </c>
      <c r="C61" s="37">
        <v>541380</v>
      </c>
      <c r="D61" s="37">
        <v>27122</v>
      </c>
      <c r="E61" s="37">
        <v>1310</v>
      </c>
      <c r="F61" s="40">
        <v>6</v>
      </c>
      <c r="G61" s="48">
        <v>569818</v>
      </c>
      <c r="H61" s="39">
        <v>1.0827014306845109</v>
      </c>
    </row>
    <row r="62" spans="2:8" ht="12.75" customHeight="1" x14ac:dyDescent="0.2">
      <c r="B62" s="22" t="s">
        <v>286</v>
      </c>
      <c r="C62" s="41">
        <v>9937658</v>
      </c>
      <c r="D62" s="41">
        <v>2395912</v>
      </c>
      <c r="E62" s="41">
        <v>239377</v>
      </c>
      <c r="F62" s="41">
        <v>1417</v>
      </c>
      <c r="G62" s="38">
        <v>12574364</v>
      </c>
      <c r="H62" s="42">
        <v>23.892333855279769</v>
      </c>
    </row>
    <row r="63" spans="2:8" ht="12.75" customHeight="1" x14ac:dyDescent="0.2">
      <c r="B63" s="47" t="s">
        <v>21</v>
      </c>
      <c r="C63" s="37">
        <v>116216</v>
      </c>
      <c r="D63" s="37">
        <v>38090</v>
      </c>
      <c r="E63" s="37">
        <v>5521</v>
      </c>
      <c r="F63" s="40">
        <v>1</v>
      </c>
      <c r="G63" s="48">
        <v>159828</v>
      </c>
      <c r="H63" s="39">
        <v>0.30368644771390862</v>
      </c>
    </row>
    <row r="64" spans="2:8" ht="12.75" customHeight="1" x14ac:dyDescent="0.2">
      <c r="B64" s="47" t="s">
        <v>45</v>
      </c>
      <c r="C64" s="37">
        <v>139955</v>
      </c>
      <c r="D64" s="37">
        <v>56097</v>
      </c>
      <c r="E64" s="37">
        <v>1333</v>
      </c>
      <c r="F64" s="37">
        <v>3</v>
      </c>
      <c r="G64" s="48">
        <v>197388</v>
      </c>
      <c r="H64" s="39">
        <v>0.37505356096148984</v>
      </c>
    </row>
    <row r="65" spans="2:8" ht="12.75" customHeight="1" x14ac:dyDescent="0.2">
      <c r="B65" s="47" t="s">
        <v>50</v>
      </c>
      <c r="C65" s="37">
        <v>297048</v>
      </c>
      <c r="D65" s="37">
        <v>2586655</v>
      </c>
      <c r="E65" s="37">
        <v>29532</v>
      </c>
      <c r="F65" s="37">
        <v>5346</v>
      </c>
      <c r="G65" s="48">
        <v>2918581</v>
      </c>
      <c r="H65" s="39">
        <v>5.545545813345016</v>
      </c>
    </row>
    <row r="66" spans="2:8" ht="12.75" customHeight="1" x14ac:dyDescent="0.2">
      <c r="B66" s="47" t="s">
        <v>66</v>
      </c>
      <c r="C66" s="37">
        <v>66099</v>
      </c>
      <c r="D66" s="37">
        <v>5200</v>
      </c>
      <c r="E66" s="37">
        <v>5673</v>
      </c>
      <c r="F66" s="37">
        <v>31</v>
      </c>
      <c r="G66" s="48">
        <v>77003</v>
      </c>
      <c r="H66" s="39">
        <v>0.14631208257197803</v>
      </c>
    </row>
    <row r="67" spans="2:8" ht="12.75" customHeight="1" x14ac:dyDescent="0.2">
      <c r="B67" s="47" t="s">
        <v>68</v>
      </c>
      <c r="C67" s="37">
        <v>11121</v>
      </c>
      <c r="D67" s="37">
        <v>3331</v>
      </c>
      <c r="E67" s="37">
        <v>2300</v>
      </c>
      <c r="F67" s="40">
        <v>10</v>
      </c>
      <c r="G67" s="48">
        <v>16762</v>
      </c>
      <c r="H67" s="39">
        <v>3.1849189357187328E-2</v>
      </c>
    </row>
    <row r="68" spans="2:8" ht="12.75" customHeight="1" x14ac:dyDescent="0.2">
      <c r="B68" s="47" t="s">
        <v>81</v>
      </c>
      <c r="C68" s="37">
        <v>100727</v>
      </c>
      <c r="D68" s="37">
        <v>876</v>
      </c>
      <c r="E68" s="37">
        <v>2348</v>
      </c>
      <c r="F68" s="40">
        <v>5</v>
      </c>
      <c r="G68" s="48">
        <v>103956</v>
      </c>
      <c r="H68" s="39">
        <v>0.19752501663380062</v>
      </c>
    </row>
    <row r="69" spans="2:8" ht="12.75" customHeight="1" x14ac:dyDescent="0.2">
      <c r="B69" s="47" t="s">
        <v>130</v>
      </c>
      <c r="C69" s="37">
        <v>144096</v>
      </c>
      <c r="D69" s="37">
        <v>65144</v>
      </c>
      <c r="E69" s="37">
        <v>611</v>
      </c>
      <c r="F69" s="40">
        <v>2</v>
      </c>
      <c r="G69" s="48">
        <v>209853</v>
      </c>
      <c r="H69" s="39">
        <v>0.39873809415188116</v>
      </c>
    </row>
    <row r="70" spans="2:8" ht="12.75" customHeight="1" x14ac:dyDescent="0.2">
      <c r="B70" s="47" t="s">
        <v>133</v>
      </c>
      <c r="C70" s="37">
        <v>119759</v>
      </c>
      <c r="D70" s="37">
        <v>2021</v>
      </c>
      <c r="E70" s="37">
        <v>2949</v>
      </c>
      <c r="F70" s="40">
        <v>3</v>
      </c>
      <c r="G70" s="48">
        <v>124732</v>
      </c>
      <c r="H70" s="39">
        <v>0.23700113870067355</v>
      </c>
    </row>
    <row r="71" spans="2:8" ht="12.75" customHeight="1" x14ac:dyDescent="0.2">
      <c r="B71" s="47" t="s">
        <v>139</v>
      </c>
      <c r="C71" s="37">
        <v>277661</v>
      </c>
      <c r="D71" s="37">
        <v>2282</v>
      </c>
      <c r="E71" s="37">
        <v>5066</v>
      </c>
      <c r="F71" s="40">
        <v>17</v>
      </c>
      <c r="G71" s="48">
        <v>285026</v>
      </c>
      <c r="H71" s="39">
        <v>0.54157302504007132</v>
      </c>
    </row>
    <row r="72" spans="2:8" ht="12.75" customHeight="1" x14ac:dyDescent="0.2">
      <c r="B72" s="47" t="s">
        <v>147</v>
      </c>
      <c r="C72" s="37">
        <v>12559</v>
      </c>
      <c r="D72" s="37">
        <v>185</v>
      </c>
      <c r="E72" s="37">
        <v>2489</v>
      </c>
      <c r="F72" s="40">
        <v>6</v>
      </c>
      <c r="G72" s="48">
        <v>15239</v>
      </c>
      <c r="H72" s="39">
        <v>2.8955363119805375E-2</v>
      </c>
    </row>
    <row r="73" spans="2:8" ht="12.75" customHeight="1" x14ac:dyDescent="0.2">
      <c r="B73" s="47" t="s">
        <v>157</v>
      </c>
      <c r="C73" s="37">
        <v>22384</v>
      </c>
      <c r="D73" s="37">
        <v>9948</v>
      </c>
      <c r="E73" s="37">
        <v>1942</v>
      </c>
      <c r="F73" s="37">
        <v>0</v>
      </c>
      <c r="G73" s="48">
        <v>34274</v>
      </c>
      <c r="H73" s="39">
        <v>6.5123440879861508E-2</v>
      </c>
    </row>
    <row r="74" spans="2:8" ht="12.75" customHeight="1" x14ac:dyDescent="0.2">
      <c r="B74" s="30"/>
      <c r="C74" s="28"/>
      <c r="D74" s="28"/>
      <c r="E74" s="28"/>
      <c r="F74" s="28"/>
      <c r="G74" s="28"/>
      <c r="H74" s="31"/>
    </row>
    <row r="75" spans="2:8" ht="24" customHeight="1" x14ac:dyDescent="0.2">
      <c r="B75" s="310" t="s">
        <v>650</v>
      </c>
      <c r="C75" s="311"/>
      <c r="D75" s="311"/>
      <c r="E75" s="311"/>
      <c r="F75" s="311"/>
      <c r="G75" s="311"/>
      <c r="H75" s="311"/>
    </row>
    <row r="76" spans="2:8" ht="6" customHeight="1" x14ac:dyDescent="0.2">
      <c r="B76" s="34"/>
      <c r="C76" s="35"/>
      <c r="D76" s="35"/>
      <c r="E76" s="35"/>
      <c r="F76" s="35"/>
      <c r="G76" s="35"/>
      <c r="H76" s="35"/>
    </row>
    <row r="77" spans="2:8" ht="16.5" customHeight="1" x14ac:dyDescent="0.2">
      <c r="B77" s="317" t="s">
        <v>267</v>
      </c>
      <c r="C77" s="312" t="s">
        <v>268</v>
      </c>
      <c r="D77" s="313"/>
      <c r="E77" s="313"/>
      <c r="F77" s="314"/>
      <c r="G77" s="315" t="s">
        <v>17</v>
      </c>
      <c r="H77" s="316" t="s">
        <v>546</v>
      </c>
    </row>
    <row r="78" spans="2:8" ht="16.5" customHeight="1" x14ac:dyDescent="0.2">
      <c r="B78" s="318"/>
      <c r="C78" s="36" t="s">
        <v>296</v>
      </c>
      <c r="D78" s="36" t="s">
        <v>297</v>
      </c>
      <c r="E78" s="36" t="s">
        <v>298</v>
      </c>
      <c r="F78" s="36" t="s">
        <v>299</v>
      </c>
      <c r="G78" s="315"/>
      <c r="H78" s="316"/>
    </row>
    <row r="79" spans="2:8" ht="12.75" customHeight="1" x14ac:dyDescent="0.2">
      <c r="B79" s="47" t="s">
        <v>174</v>
      </c>
      <c r="C79" s="37">
        <v>92411</v>
      </c>
      <c r="D79" s="37">
        <v>152403</v>
      </c>
      <c r="E79" s="37">
        <v>1800</v>
      </c>
      <c r="F79" s="37">
        <v>12</v>
      </c>
      <c r="G79" s="48">
        <v>246626</v>
      </c>
      <c r="H79" s="39">
        <v>0.46860984216714485</v>
      </c>
    </row>
    <row r="80" spans="2:8" ht="12.75" customHeight="1" x14ac:dyDescent="0.2">
      <c r="B80" s="47" t="s">
        <v>194</v>
      </c>
      <c r="C80" s="37">
        <v>689735</v>
      </c>
      <c r="D80" s="37">
        <v>460596</v>
      </c>
      <c r="E80" s="37">
        <v>22416</v>
      </c>
      <c r="F80" s="37">
        <v>611</v>
      </c>
      <c r="G80" s="48">
        <v>1173358</v>
      </c>
      <c r="H80" s="39">
        <v>2.2294774564950846</v>
      </c>
    </row>
    <row r="81" spans="2:8" ht="12.75" customHeight="1" x14ac:dyDescent="0.2">
      <c r="B81" s="47" t="s">
        <v>206</v>
      </c>
      <c r="C81" s="37">
        <v>170347</v>
      </c>
      <c r="D81" s="37">
        <v>163693</v>
      </c>
      <c r="E81" s="37">
        <v>7731</v>
      </c>
      <c r="F81" s="37">
        <v>231</v>
      </c>
      <c r="G81" s="48">
        <v>342002</v>
      </c>
      <c r="H81" s="39">
        <v>0.64983214762777597</v>
      </c>
    </row>
    <row r="82" spans="2:8" ht="12.75" customHeight="1" x14ac:dyDescent="0.2">
      <c r="B82" s="47" t="s">
        <v>211</v>
      </c>
      <c r="C82" s="37">
        <v>52348</v>
      </c>
      <c r="D82" s="37">
        <v>2192</v>
      </c>
      <c r="E82" s="37">
        <v>4327</v>
      </c>
      <c r="F82" s="37">
        <v>17</v>
      </c>
      <c r="G82" s="48">
        <v>58884</v>
      </c>
      <c r="H82" s="39">
        <v>0.11188448073670318</v>
      </c>
    </row>
    <row r="83" spans="2:8" ht="12.75" customHeight="1" x14ac:dyDescent="0.2">
      <c r="B83" s="22" t="s">
        <v>287</v>
      </c>
      <c r="C83" s="37">
        <v>3173</v>
      </c>
      <c r="D83" s="37">
        <v>122</v>
      </c>
      <c r="E83" s="37">
        <v>248</v>
      </c>
      <c r="F83" s="37">
        <v>1</v>
      </c>
      <c r="G83" s="38">
        <v>3544</v>
      </c>
      <c r="H83" s="39">
        <v>6.7338937526471715E-3</v>
      </c>
    </row>
    <row r="84" spans="2:8" ht="12.75" customHeight="1" x14ac:dyDescent="0.2">
      <c r="B84" s="22" t="s">
        <v>288</v>
      </c>
      <c r="C84" s="41">
        <v>2315639</v>
      </c>
      <c r="D84" s="41">
        <v>3548835</v>
      </c>
      <c r="E84" s="41">
        <v>96286</v>
      </c>
      <c r="F84" s="41">
        <v>6296</v>
      </c>
      <c r="G84" s="38">
        <v>5967056</v>
      </c>
      <c r="H84" s="42">
        <v>11.33790099325503</v>
      </c>
    </row>
    <row r="85" spans="2:8" ht="12.75" customHeight="1" x14ac:dyDescent="0.2">
      <c r="B85" s="47" t="s">
        <v>32</v>
      </c>
      <c r="C85" s="37">
        <v>443560</v>
      </c>
      <c r="D85" s="37">
        <v>83251</v>
      </c>
      <c r="E85" s="37">
        <v>21532</v>
      </c>
      <c r="F85" s="37">
        <v>451</v>
      </c>
      <c r="G85" s="48">
        <v>548794</v>
      </c>
      <c r="H85" s="39">
        <v>1.0427540880615835</v>
      </c>
    </row>
    <row r="86" spans="2:8" ht="12.75" customHeight="1" x14ac:dyDescent="0.2">
      <c r="B86" s="47" t="s">
        <v>39</v>
      </c>
      <c r="C86" s="37">
        <v>531394</v>
      </c>
      <c r="D86" s="37">
        <v>66242</v>
      </c>
      <c r="E86" s="37">
        <v>27378</v>
      </c>
      <c r="F86" s="37">
        <v>249</v>
      </c>
      <c r="G86" s="48">
        <v>625263</v>
      </c>
      <c r="H86" s="39">
        <v>1.1880515263717348</v>
      </c>
    </row>
    <row r="87" spans="2:8" ht="12.75" customHeight="1" x14ac:dyDescent="0.2">
      <c r="B87" s="47" t="s">
        <v>69</v>
      </c>
      <c r="C87" s="37">
        <v>397055</v>
      </c>
      <c r="D87" s="37">
        <v>5520</v>
      </c>
      <c r="E87" s="37">
        <v>7616</v>
      </c>
      <c r="F87" s="37">
        <v>89</v>
      </c>
      <c r="G87" s="48">
        <v>410280</v>
      </c>
      <c r="H87" s="39">
        <v>0.77956600700792367</v>
      </c>
    </row>
    <row r="88" spans="2:8" ht="12.75" customHeight="1" x14ac:dyDescent="0.2">
      <c r="B88" s="47" t="s">
        <v>71</v>
      </c>
      <c r="C88" s="37">
        <v>324993</v>
      </c>
      <c r="D88" s="37">
        <v>10001</v>
      </c>
      <c r="E88" s="37">
        <v>10051</v>
      </c>
      <c r="F88" s="37">
        <v>153</v>
      </c>
      <c r="G88" s="48">
        <v>345198</v>
      </c>
      <c r="H88" s="39">
        <v>0.65590481253563726</v>
      </c>
    </row>
    <row r="89" spans="2:8" ht="12.75" customHeight="1" x14ac:dyDescent="0.2">
      <c r="B89" s="47" t="s">
        <v>88</v>
      </c>
      <c r="C89" s="37">
        <v>111368</v>
      </c>
      <c r="D89" s="37">
        <v>4107</v>
      </c>
      <c r="E89" s="37">
        <v>7870</v>
      </c>
      <c r="F89" s="40">
        <v>69</v>
      </c>
      <c r="G89" s="48">
        <v>123414</v>
      </c>
      <c r="H89" s="39">
        <v>0.23449682945519132</v>
      </c>
    </row>
    <row r="90" spans="2:8" ht="12.75" customHeight="1" x14ac:dyDescent="0.2">
      <c r="B90" s="47" t="s">
        <v>89</v>
      </c>
      <c r="C90" s="37">
        <v>926515</v>
      </c>
      <c r="D90" s="37">
        <v>109216</v>
      </c>
      <c r="E90" s="37">
        <v>51158</v>
      </c>
      <c r="F90" s="37">
        <v>1491</v>
      </c>
      <c r="G90" s="48">
        <v>1088380</v>
      </c>
      <c r="H90" s="39">
        <v>2.0680122128967633</v>
      </c>
    </row>
    <row r="91" spans="2:8" ht="12.75" customHeight="1" x14ac:dyDescent="0.2">
      <c r="B91" s="47" t="s">
        <v>94</v>
      </c>
      <c r="C91" s="37">
        <v>5972465</v>
      </c>
      <c r="D91" s="37">
        <v>417110</v>
      </c>
      <c r="E91" s="37">
        <v>228556</v>
      </c>
      <c r="F91" s="37">
        <v>2481</v>
      </c>
      <c r="G91" s="48">
        <v>6620612</v>
      </c>
      <c r="H91" s="39">
        <v>12.57971156475759</v>
      </c>
    </row>
    <row r="92" spans="2:8" ht="12.75" customHeight="1" x14ac:dyDescent="0.2">
      <c r="B92" s="47" t="s">
        <v>97</v>
      </c>
      <c r="C92" s="37">
        <v>144944</v>
      </c>
      <c r="D92" s="37">
        <v>471406</v>
      </c>
      <c r="E92" s="37">
        <v>90759</v>
      </c>
      <c r="F92" s="37">
        <v>24</v>
      </c>
      <c r="G92" s="48">
        <v>707133</v>
      </c>
      <c r="H92" s="39">
        <v>1.343611312356279</v>
      </c>
    </row>
    <row r="93" spans="2:8" ht="12.75" customHeight="1" x14ac:dyDescent="0.2">
      <c r="B93" s="47" t="s">
        <v>109</v>
      </c>
      <c r="C93" s="37">
        <v>231374</v>
      </c>
      <c r="D93" s="37">
        <v>12621</v>
      </c>
      <c r="E93" s="37">
        <v>7958</v>
      </c>
      <c r="F93" s="37">
        <v>113</v>
      </c>
      <c r="G93" s="48">
        <v>252066</v>
      </c>
      <c r="H93" s="39">
        <v>0.47894629307414277</v>
      </c>
    </row>
    <row r="94" spans="2:8" ht="12.75" customHeight="1" x14ac:dyDescent="0.2">
      <c r="B94" s="47" t="s">
        <v>110</v>
      </c>
      <c r="C94" s="37">
        <v>4009</v>
      </c>
      <c r="D94" s="37">
        <v>87</v>
      </c>
      <c r="E94" s="37">
        <v>656</v>
      </c>
      <c r="F94" s="40">
        <v>6</v>
      </c>
      <c r="G94" s="48">
        <v>4758</v>
      </c>
      <c r="H94" s="39">
        <v>9.0405943778485449E-3</v>
      </c>
    </row>
    <row r="95" spans="2:8" ht="12.75" customHeight="1" x14ac:dyDescent="0.2">
      <c r="B95" s="47" t="s">
        <v>115</v>
      </c>
      <c r="C95" s="37">
        <v>165747</v>
      </c>
      <c r="D95" s="37">
        <v>1217</v>
      </c>
      <c r="E95" s="37">
        <v>28789</v>
      </c>
      <c r="F95" s="40">
        <v>146</v>
      </c>
      <c r="G95" s="48">
        <v>195899</v>
      </c>
      <c r="H95" s="39">
        <v>0.37222433754227663</v>
      </c>
    </row>
    <row r="96" spans="2:8" ht="12.75" customHeight="1" x14ac:dyDescent="0.2">
      <c r="B96" s="47" t="s">
        <v>119</v>
      </c>
      <c r="C96" s="37">
        <v>505967</v>
      </c>
      <c r="D96" s="37">
        <v>15853</v>
      </c>
      <c r="E96" s="37">
        <v>197261</v>
      </c>
      <c r="F96" s="37">
        <v>587</v>
      </c>
      <c r="G96" s="48">
        <v>719668</v>
      </c>
      <c r="H96" s="39">
        <v>1.3674288513487824</v>
      </c>
    </row>
    <row r="97" spans="2:8" ht="12.75" customHeight="1" x14ac:dyDescent="0.2">
      <c r="B97" s="47" t="s">
        <v>140</v>
      </c>
      <c r="C97" s="37">
        <v>15759</v>
      </c>
      <c r="D97" s="37">
        <v>397</v>
      </c>
      <c r="E97" s="37">
        <v>1060</v>
      </c>
      <c r="F97" s="40">
        <v>12</v>
      </c>
      <c r="G97" s="48">
        <v>17228</v>
      </c>
      <c r="H97" s="39">
        <v>3.2734627982676491E-2</v>
      </c>
    </row>
    <row r="98" spans="2:8" ht="12.75" customHeight="1" x14ac:dyDescent="0.2">
      <c r="B98" s="47" t="s">
        <v>165</v>
      </c>
      <c r="C98" s="37">
        <v>1141751</v>
      </c>
      <c r="D98" s="37">
        <v>107529</v>
      </c>
      <c r="E98" s="37">
        <v>53342</v>
      </c>
      <c r="F98" s="37">
        <v>640</v>
      </c>
      <c r="G98" s="48">
        <v>1303262</v>
      </c>
      <c r="H98" s="39">
        <v>2.4763058238889557</v>
      </c>
    </row>
    <row r="99" spans="2:8" ht="12.75" customHeight="1" x14ac:dyDescent="0.2">
      <c r="B99" s="47" t="s">
        <v>176</v>
      </c>
      <c r="C99" s="37">
        <v>206486</v>
      </c>
      <c r="D99" s="37">
        <v>6712</v>
      </c>
      <c r="E99" s="37">
        <v>9704</v>
      </c>
      <c r="F99" s="37">
        <v>92</v>
      </c>
      <c r="G99" s="48">
        <v>222994</v>
      </c>
      <c r="H99" s="39">
        <v>0.42370708337409801</v>
      </c>
    </row>
    <row r="100" spans="2:8" ht="12.75" customHeight="1" x14ac:dyDescent="0.2">
      <c r="B100" s="47" t="s">
        <v>188</v>
      </c>
      <c r="C100" s="37">
        <v>1728361</v>
      </c>
      <c r="D100" s="37">
        <v>29607</v>
      </c>
      <c r="E100" s="37">
        <v>108919</v>
      </c>
      <c r="F100" s="37">
        <v>99</v>
      </c>
      <c r="G100" s="48">
        <v>1866986</v>
      </c>
      <c r="H100" s="39">
        <v>3.5474281494581636</v>
      </c>
    </row>
    <row r="101" spans="2:8" ht="12.75" customHeight="1" x14ac:dyDescent="0.2">
      <c r="B101" s="47" t="s">
        <v>190</v>
      </c>
      <c r="C101" s="37">
        <v>94390</v>
      </c>
      <c r="D101" s="37">
        <v>3693</v>
      </c>
      <c r="E101" s="37">
        <v>14031</v>
      </c>
      <c r="F101" s="37">
        <v>257</v>
      </c>
      <c r="G101" s="48">
        <v>112371</v>
      </c>
      <c r="H101" s="39">
        <v>0.21351421413056301</v>
      </c>
    </row>
    <row r="102" spans="2:8" ht="12.75" customHeight="1" x14ac:dyDescent="0.2">
      <c r="B102" s="47" t="s">
        <v>210</v>
      </c>
      <c r="C102" s="37">
        <v>266676</v>
      </c>
      <c r="D102" s="37">
        <v>3665</v>
      </c>
      <c r="E102" s="37">
        <v>3691</v>
      </c>
      <c r="F102" s="37">
        <v>15</v>
      </c>
      <c r="G102" s="48">
        <v>274047</v>
      </c>
      <c r="H102" s="39">
        <v>0.52071201502023123</v>
      </c>
    </row>
    <row r="103" spans="2:8" ht="12.75" customHeight="1" x14ac:dyDescent="0.2">
      <c r="B103" s="47" t="s">
        <v>218</v>
      </c>
      <c r="C103" s="37">
        <v>295741</v>
      </c>
      <c r="D103" s="37">
        <v>6531</v>
      </c>
      <c r="E103" s="37">
        <v>79924</v>
      </c>
      <c r="F103" s="40">
        <v>700</v>
      </c>
      <c r="G103" s="48">
        <v>382896</v>
      </c>
      <c r="H103" s="39">
        <v>0.72753413722166804</v>
      </c>
    </row>
    <row r="104" spans="2:8" ht="12.75" customHeight="1" x14ac:dyDescent="0.2">
      <c r="B104" s="47" t="s">
        <v>226</v>
      </c>
      <c r="C104" s="37">
        <v>361459</v>
      </c>
      <c r="D104" s="37">
        <v>25258</v>
      </c>
      <c r="E104" s="37">
        <v>10429</v>
      </c>
      <c r="F104" s="37">
        <v>55</v>
      </c>
      <c r="G104" s="48">
        <v>397201</v>
      </c>
      <c r="H104" s="39">
        <v>0.75471482292472047</v>
      </c>
    </row>
    <row r="105" spans="2:8" ht="12.75" customHeight="1" x14ac:dyDescent="0.2">
      <c r="B105" s="47" t="s">
        <v>227</v>
      </c>
      <c r="C105" s="37">
        <v>377939</v>
      </c>
      <c r="D105" s="37">
        <v>12911</v>
      </c>
      <c r="E105" s="37">
        <v>15138</v>
      </c>
      <c r="F105" s="37">
        <v>369</v>
      </c>
      <c r="G105" s="48">
        <v>406357</v>
      </c>
      <c r="H105" s="39">
        <v>0.77211198184098384</v>
      </c>
    </row>
    <row r="106" spans="2:8" ht="12.75" customHeight="1" x14ac:dyDescent="0.2">
      <c r="B106" s="47" t="s">
        <v>245</v>
      </c>
      <c r="C106" s="37">
        <v>4015611</v>
      </c>
      <c r="D106" s="37">
        <v>44086</v>
      </c>
      <c r="E106" s="37">
        <v>372760</v>
      </c>
      <c r="F106" s="37">
        <v>1325</v>
      </c>
      <c r="G106" s="48">
        <v>4433782</v>
      </c>
      <c r="H106" s="39">
        <v>8.4245533042887928</v>
      </c>
    </row>
    <row r="107" spans="2:8" ht="12.75" customHeight="1" x14ac:dyDescent="0.2">
      <c r="B107" s="47" t="s">
        <v>547</v>
      </c>
      <c r="C107" s="23"/>
      <c r="D107" s="25"/>
      <c r="E107" s="23"/>
      <c r="F107" s="25"/>
      <c r="G107" s="49"/>
      <c r="H107" s="24"/>
    </row>
    <row r="108" spans="2:8" ht="12.75" customHeight="1" x14ac:dyDescent="0.2">
      <c r="B108" s="22" t="s">
        <v>289</v>
      </c>
      <c r="C108" s="41">
        <v>18263564</v>
      </c>
      <c r="D108" s="41">
        <v>1437020</v>
      </c>
      <c r="E108" s="41">
        <v>1348582</v>
      </c>
      <c r="F108" s="41">
        <v>9423</v>
      </c>
      <c r="G108" s="38">
        <v>21058589</v>
      </c>
      <c r="H108" s="42">
        <v>40.013064589916603</v>
      </c>
    </row>
    <row r="109" spans="2:8" ht="12.75" customHeight="1" x14ac:dyDescent="0.2">
      <c r="B109" s="22" t="s">
        <v>290</v>
      </c>
      <c r="C109" s="41">
        <v>20579203</v>
      </c>
      <c r="D109" s="41">
        <v>4985855</v>
      </c>
      <c r="E109" s="41">
        <v>1444868</v>
      </c>
      <c r="F109" s="41">
        <v>15719</v>
      </c>
      <c r="G109" s="38">
        <v>27025645</v>
      </c>
      <c r="H109" s="42">
        <v>51.350965583171636</v>
      </c>
    </row>
    <row r="110" spans="2:8" ht="12.75" customHeight="1" x14ac:dyDescent="0.2">
      <c r="B110" s="22" t="s">
        <v>291</v>
      </c>
      <c r="C110" s="41">
        <v>809</v>
      </c>
      <c r="D110" s="41">
        <v>93</v>
      </c>
      <c r="E110" s="41">
        <v>131</v>
      </c>
      <c r="F110" s="43"/>
      <c r="G110" s="38">
        <v>1033</v>
      </c>
      <c r="H110" s="42">
        <v>1.9627856225972145E-3</v>
      </c>
    </row>
    <row r="111" spans="2:8" ht="12.75" customHeight="1" x14ac:dyDescent="0.2">
      <c r="B111" s="47" t="s">
        <v>31</v>
      </c>
      <c r="C111" s="37">
        <v>150593</v>
      </c>
      <c r="D111" s="37">
        <v>3630</v>
      </c>
      <c r="E111" s="37">
        <v>51404</v>
      </c>
      <c r="F111" s="37">
        <v>247</v>
      </c>
      <c r="G111" s="48">
        <v>205874</v>
      </c>
      <c r="H111" s="39">
        <v>0.39117766434325163</v>
      </c>
    </row>
    <row r="112" spans="2:8" ht="12.75" customHeight="1" x14ac:dyDescent="0.2">
      <c r="B112" s="47" t="s">
        <v>55</v>
      </c>
      <c r="C112" s="37">
        <v>214972</v>
      </c>
      <c r="D112" s="37">
        <v>3649</v>
      </c>
      <c r="E112" s="37">
        <v>83950</v>
      </c>
      <c r="F112" s="40">
        <v>157</v>
      </c>
      <c r="G112" s="48">
        <v>302728</v>
      </c>
      <c r="H112" s="39">
        <v>0.57520829231133552</v>
      </c>
    </row>
    <row r="113" spans="2:8" ht="12.75" customHeight="1" x14ac:dyDescent="0.2">
      <c r="B113" s="47" t="s">
        <v>123</v>
      </c>
      <c r="C113" s="37">
        <v>124349</v>
      </c>
      <c r="D113" s="37">
        <v>1141</v>
      </c>
      <c r="E113" s="37">
        <v>9022</v>
      </c>
      <c r="F113" s="40">
        <v>185</v>
      </c>
      <c r="G113" s="48">
        <v>134697</v>
      </c>
      <c r="H113" s="39">
        <v>0.25593546467277545</v>
      </c>
    </row>
    <row r="114" spans="2:8" ht="12.75" customHeight="1" x14ac:dyDescent="0.2">
      <c r="B114" s="47" t="s">
        <v>152</v>
      </c>
      <c r="C114" s="37">
        <v>97221</v>
      </c>
      <c r="D114" s="37">
        <v>1424</v>
      </c>
      <c r="E114" s="37">
        <v>44277</v>
      </c>
      <c r="F114" s="40">
        <v>41</v>
      </c>
      <c r="G114" s="48">
        <v>142963</v>
      </c>
      <c r="H114" s="39">
        <v>0.27164154981932775</v>
      </c>
    </row>
    <row r="115" spans="2:8" ht="12.75" customHeight="1" x14ac:dyDescent="0.2">
      <c r="B115" s="47" t="s">
        <v>167</v>
      </c>
      <c r="C115" s="37">
        <v>26098</v>
      </c>
      <c r="D115" s="37">
        <v>682</v>
      </c>
      <c r="E115" s="37">
        <v>8767</v>
      </c>
      <c r="F115" s="37">
        <v>84</v>
      </c>
      <c r="G115" s="48">
        <v>35631</v>
      </c>
      <c r="H115" s="39">
        <v>6.7701853357949038E-2</v>
      </c>
    </row>
    <row r="116" spans="2:8" ht="12.75" customHeight="1" x14ac:dyDescent="0.2">
      <c r="B116" s="47" t="s">
        <v>216</v>
      </c>
      <c r="C116" s="37">
        <v>187988</v>
      </c>
      <c r="D116" s="37">
        <v>13276</v>
      </c>
      <c r="E116" s="37">
        <v>5541</v>
      </c>
      <c r="F116" s="40">
        <v>126</v>
      </c>
      <c r="G116" s="48">
        <v>206931</v>
      </c>
      <c r="H116" s="39">
        <v>0.39318605195514444</v>
      </c>
    </row>
    <row r="117" spans="2:8" ht="12.75" customHeight="1" x14ac:dyDescent="0.2">
      <c r="B117" s="47" t="s">
        <v>248</v>
      </c>
      <c r="C117" s="37">
        <v>934655</v>
      </c>
      <c r="D117" s="37">
        <v>14403</v>
      </c>
      <c r="E117" s="37">
        <v>492449</v>
      </c>
      <c r="F117" s="37">
        <v>684</v>
      </c>
      <c r="G117" s="48">
        <v>1442191</v>
      </c>
      <c r="H117" s="39">
        <v>2.7402824393408514</v>
      </c>
    </row>
    <row r="118" spans="2:8" x14ac:dyDescent="0.2">
      <c r="B118" s="22" t="s">
        <v>292</v>
      </c>
      <c r="C118" s="41">
        <v>1735876</v>
      </c>
      <c r="D118" s="41">
        <v>38205</v>
      </c>
      <c r="E118" s="41">
        <v>695410</v>
      </c>
      <c r="F118" s="41">
        <v>1524</v>
      </c>
      <c r="G118" s="38">
        <v>2471015</v>
      </c>
      <c r="H118" s="42">
        <v>4.6951333158006348</v>
      </c>
    </row>
    <row r="119" spans="2:8" x14ac:dyDescent="0.2">
      <c r="B119" s="22" t="s">
        <v>293</v>
      </c>
      <c r="C119" s="41">
        <v>51258</v>
      </c>
      <c r="D119" s="41">
        <v>1063</v>
      </c>
      <c r="E119" s="41">
        <v>251</v>
      </c>
      <c r="F119" s="41">
        <v>0</v>
      </c>
      <c r="G119" s="38">
        <v>52572</v>
      </c>
      <c r="H119" s="42">
        <v>9.9891157551965884E-2</v>
      </c>
    </row>
    <row r="120" spans="2:8" ht="18.75" customHeight="1" x14ac:dyDescent="0.2">
      <c r="B120" s="44" t="s">
        <v>294</v>
      </c>
      <c r="C120" s="45">
        <v>39977675</v>
      </c>
      <c r="D120" s="45">
        <v>9941381</v>
      </c>
      <c r="E120" s="45">
        <v>2682561</v>
      </c>
      <c r="F120" s="45">
        <v>27666</v>
      </c>
      <c r="G120" s="45">
        <v>52629283</v>
      </c>
      <c r="H120" s="46">
        <v>100</v>
      </c>
    </row>
  </sheetData>
  <mergeCells count="10">
    <mergeCell ref="C77:F77"/>
    <mergeCell ref="G77:G78"/>
    <mergeCell ref="H77:H78"/>
    <mergeCell ref="B3:B4"/>
    <mergeCell ref="B77:B78"/>
    <mergeCell ref="B1:H1"/>
    <mergeCell ref="C3:F3"/>
    <mergeCell ref="G3:G4"/>
    <mergeCell ref="H3:H4"/>
    <mergeCell ref="B75:H75"/>
  </mergeCells>
  <printOptions horizontalCentered="1"/>
  <pageMargins left="0.43307086614173229" right="0.43307086614173229" top="0.39370078740157483" bottom="0.39370078740157483" header="0.19685039370078741" footer="0"/>
  <pageSetup scale="8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ADD8E6"/>
  </sheetPr>
  <dimension ref="A1:H17"/>
  <sheetViews>
    <sheetView view="pageBreakPreview" zoomScaleNormal="100" zoomScaleSheetLayoutView="100" workbookViewId="0"/>
  </sheetViews>
  <sheetFormatPr defaultColWidth="9.140625" defaultRowHeight="12.75" x14ac:dyDescent="0.2"/>
  <cols>
    <col min="1" max="1" width="9.140625" style="26"/>
    <col min="2" max="2" width="16.7109375" style="27" customWidth="1"/>
    <col min="3" max="7" width="13" customWidth="1"/>
    <col min="8" max="8" width="13.5703125" customWidth="1"/>
  </cols>
  <sheetData>
    <row r="1" spans="2:8" ht="30" customHeight="1" x14ac:dyDescent="0.2">
      <c r="B1" s="319" t="s">
        <v>651</v>
      </c>
      <c r="C1" s="320"/>
      <c r="D1" s="320"/>
      <c r="E1" s="320"/>
      <c r="F1" s="320"/>
      <c r="G1" s="320"/>
      <c r="H1" s="320"/>
    </row>
    <row r="2" spans="2:8" ht="20.100000000000001" customHeight="1" x14ac:dyDescent="0.2">
      <c r="B2" s="305" t="s">
        <v>265</v>
      </c>
      <c r="C2" s="302" t="s">
        <v>268</v>
      </c>
      <c r="D2" s="302"/>
      <c r="E2" s="302"/>
      <c r="F2" s="302"/>
      <c r="G2" s="304" t="s">
        <v>17</v>
      </c>
      <c r="H2" s="302" t="s">
        <v>295</v>
      </c>
    </row>
    <row r="3" spans="2:8" ht="20.100000000000001" customHeight="1" x14ac:dyDescent="0.2">
      <c r="B3" s="305"/>
      <c r="C3" s="82" t="s">
        <v>296</v>
      </c>
      <c r="D3" s="82" t="s">
        <v>297</v>
      </c>
      <c r="E3" s="82" t="s">
        <v>298</v>
      </c>
      <c r="F3" s="71" t="s">
        <v>299</v>
      </c>
      <c r="G3" s="304"/>
      <c r="H3" s="302"/>
    </row>
    <row r="4" spans="2:8" ht="20.100000000000001" customHeight="1" x14ac:dyDescent="0.2">
      <c r="B4" s="33" t="s">
        <v>5</v>
      </c>
      <c r="C4" s="83">
        <v>1438848</v>
      </c>
      <c r="D4" s="83">
        <v>569821</v>
      </c>
      <c r="E4" s="83">
        <v>36602</v>
      </c>
      <c r="F4" s="18">
        <v>1756</v>
      </c>
      <c r="G4" s="84">
        <v>2047027</v>
      </c>
      <c r="H4" s="19">
        <v>3.8895209725733864</v>
      </c>
    </row>
    <row r="5" spans="2:8" ht="20.100000000000001" customHeight="1" x14ac:dyDescent="0.2">
      <c r="B5" s="33" t="s">
        <v>6</v>
      </c>
      <c r="C5" s="83">
        <v>1634159</v>
      </c>
      <c r="D5" s="83">
        <v>629423</v>
      </c>
      <c r="E5" s="83">
        <v>29576</v>
      </c>
      <c r="F5" s="18">
        <v>1421</v>
      </c>
      <c r="G5" s="84">
        <v>2294579</v>
      </c>
      <c r="H5" s="19">
        <v>4.3598902914941862</v>
      </c>
    </row>
    <row r="6" spans="2:8" ht="20.100000000000001" customHeight="1" x14ac:dyDescent="0.2">
      <c r="B6" s="33" t="s">
        <v>7</v>
      </c>
      <c r="C6" s="83">
        <v>1921771</v>
      </c>
      <c r="D6" s="83">
        <v>712073</v>
      </c>
      <c r="E6" s="83">
        <v>65427</v>
      </c>
      <c r="F6" s="18">
        <v>1973</v>
      </c>
      <c r="G6" s="84">
        <v>2701244</v>
      </c>
      <c r="H6" s="19">
        <v>5.1325874988644626</v>
      </c>
    </row>
    <row r="7" spans="2:8" ht="20.100000000000001" customHeight="1" x14ac:dyDescent="0.2">
      <c r="B7" s="33" t="s">
        <v>8</v>
      </c>
      <c r="C7" s="83">
        <v>2779135</v>
      </c>
      <c r="D7" s="83">
        <v>749598</v>
      </c>
      <c r="E7" s="83">
        <v>80292</v>
      </c>
      <c r="F7" s="18">
        <v>2219</v>
      </c>
      <c r="G7" s="84">
        <v>3611244</v>
      </c>
      <c r="H7" s="19">
        <v>6.8616629263218352</v>
      </c>
    </row>
    <row r="8" spans="2:8" ht="20.100000000000001" customHeight="1" x14ac:dyDescent="0.2">
      <c r="B8" s="33" t="s">
        <v>9</v>
      </c>
      <c r="C8" s="83">
        <v>4065983</v>
      </c>
      <c r="D8" s="83">
        <v>787924</v>
      </c>
      <c r="E8" s="83">
        <v>273634</v>
      </c>
      <c r="F8" s="18">
        <v>2578</v>
      </c>
      <c r="G8" s="84">
        <v>5130119</v>
      </c>
      <c r="H8" s="19">
        <v>9.7476513217936098</v>
      </c>
    </row>
    <row r="9" spans="2:8" ht="20.100000000000001" customHeight="1" x14ac:dyDescent="0.2">
      <c r="B9" s="33" t="s">
        <v>10</v>
      </c>
      <c r="C9" s="83">
        <v>4641697</v>
      </c>
      <c r="D9" s="83">
        <v>863481</v>
      </c>
      <c r="E9" s="83">
        <v>352601</v>
      </c>
      <c r="F9" s="18">
        <v>2667</v>
      </c>
      <c r="G9" s="84">
        <v>5860446</v>
      </c>
      <c r="H9" s="19">
        <v>11.135333156638293</v>
      </c>
    </row>
    <row r="10" spans="2:8" ht="20.100000000000001" customHeight="1" x14ac:dyDescent="0.2">
      <c r="B10" s="33" t="s">
        <v>11</v>
      </c>
      <c r="C10" s="83">
        <v>5563936</v>
      </c>
      <c r="D10" s="83">
        <v>1315517</v>
      </c>
      <c r="E10" s="83">
        <v>450897</v>
      </c>
      <c r="F10" s="18">
        <v>3462</v>
      </c>
      <c r="G10" s="84">
        <v>7333812</v>
      </c>
      <c r="H10" s="19">
        <v>13.934850679991213</v>
      </c>
    </row>
    <row r="11" spans="2:8" ht="20.100000000000001" customHeight="1" x14ac:dyDescent="0.2">
      <c r="B11" s="33" t="s">
        <v>12</v>
      </c>
      <c r="C11" s="83">
        <v>5295360</v>
      </c>
      <c r="D11" s="83">
        <v>1080673</v>
      </c>
      <c r="E11" s="83">
        <v>445858</v>
      </c>
      <c r="F11" s="18">
        <v>3512</v>
      </c>
      <c r="G11" s="84">
        <v>6825403</v>
      </c>
      <c r="H11" s="19">
        <v>12.968831439333877</v>
      </c>
    </row>
    <row r="12" spans="2:8" ht="20.100000000000001" customHeight="1" x14ac:dyDescent="0.2">
      <c r="B12" s="33" t="s">
        <v>13</v>
      </c>
      <c r="C12" s="83">
        <v>4710079</v>
      </c>
      <c r="D12" s="83">
        <v>943217</v>
      </c>
      <c r="E12" s="83">
        <v>398318</v>
      </c>
      <c r="F12" s="18">
        <v>2817</v>
      </c>
      <c r="G12" s="84">
        <v>6054431</v>
      </c>
      <c r="H12" s="19">
        <v>11.503920735534246</v>
      </c>
    </row>
    <row r="13" spans="2:8" ht="20.100000000000001" customHeight="1" x14ac:dyDescent="0.2">
      <c r="B13" s="33" t="s">
        <v>14</v>
      </c>
      <c r="C13" s="83">
        <v>4219843</v>
      </c>
      <c r="D13" s="83">
        <v>840456</v>
      </c>
      <c r="E13" s="83">
        <v>385691</v>
      </c>
      <c r="F13" s="18">
        <v>2469</v>
      </c>
      <c r="G13" s="84">
        <v>5448459</v>
      </c>
      <c r="H13" s="19">
        <v>10.352523708141721</v>
      </c>
    </row>
    <row r="14" spans="2:8" ht="20.100000000000001" customHeight="1" x14ac:dyDescent="0.2">
      <c r="B14" s="33" t="s">
        <v>15</v>
      </c>
      <c r="C14" s="83">
        <v>1901506</v>
      </c>
      <c r="D14" s="83">
        <v>721774</v>
      </c>
      <c r="E14" s="83">
        <v>108866</v>
      </c>
      <c r="F14" s="18">
        <v>1517</v>
      </c>
      <c r="G14" s="84">
        <v>2733663</v>
      </c>
      <c r="H14" s="19">
        <v>5.1941862859883541</v>
      </c>
    </row>
    <row r="15" spans="2:8" ht="20.100000000000001" customHeight="1" x14ac:dyDescent="0.2">
      <c r="B15" s="33" t="s">
        <v>16</v>
      </c>
      <c r="C15" s="83">
        <v>1805358</v>
      </c>
      <c r="D15" s="83">
        <v>727424</v>
      </c>
      <c r="E15" s="83">
        <v>54799</v>
      </c>
      <c r="F15" s="18">
        <v>1275</v>
      </c>
      <c r="G15" s="84">
        <v>2588856</v>
      </c>
      <c r="H15" s="19">
        <v>4.9190409833248152</v>
      </c>
    </row>
    <row r="16" spans="2:8" ht="20.100000000000001" customHeight="1" x14ac:dyDescent="0.2">
      <c r="B16" s="17" t="s">
        <v>17</v>
      </c>
      <c r="C16" s="84">
        <v>39977675</v>
      </c>
      <c r="D16" s="84">
        <v>9941381</v>
      </c>
      <c r="E16" s="84">
        <v>2682561</v>
      </c>
      <c r="F16" s="21">
        <v>27666</v>
      </c>
      <c r="G16" s="84">
        <v>52629283</v>
      </c>
      <c r="H16" s="19">
        <v>100</v>
      </c>
    </row>
    <row r="17" spans="2:8" ht="20.100000000000001" customHeight="1" x14ac:dyDescent="0.2">
      <c r="B17" s="33" t="s">
        <v>295</v>
      </c>
      <c r="C17" s="138">
        <v>75.960896142172416</v>
      </c>
      <c r="D17" s="138">
        <v>18.88944791438637</v>
      </c>
      <c r="E17" s="138">
        <v>5.0970882502807422</v>
      </c>
      <c r="F17" s="19">
        <v>5.256769316047874E-2</v>
      </c>
      <c r="G17" s="138">
        <v>100</v>
      </c>
      <c r="H17" s="50"/>
    </row>
  </sheetData>
  <mergeCells count="5">
    <mergeCell ref="B1:H1"/>
    <mergeCell ref="C2:F2"/>
    <mergeCell ref="G2:G3"/>
    <mergeCell ref="H2:H3"/>
    <mergeCell ref="B2:B3"/>
  </mergeCells>
  <printOptions horizontalCentered="1"/>
  <pageMargins left="0.59055118110236227" right="0.59055118110236227" top="0.98425196850393704" bottom="0.98425196850393704" header="0.51181102362204722" footer="0.51181102362204722"/>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ADD8E6"/>
  </sheetPr>
  <dimension ref="B1:H64"/>
  <sheetViews>
    <sheetView view="pageBreakPreview" zoomScaleNormal="100" zoomScaleSheetLayoutView="100" workbookViewId="0"/>
  </sheetViews>
  <sheetFormatPr defaultColWidth="9.140625" defaultRowHeight="12" x14ac:dyDescent="0.2"/>
  <cols>
    <col min="1" max="1" width="9.140625" style="29"/>
    <col min="2" max="2" width="16.5703125" style="32" customWidth="1"/>
    <col min="3" max="4" width="11.7109375" style="29" customWidth="1"/>
    <col min="5" max="5" width="11.42578125" style="29" customWidth="1"/>
    <col min="6" max="7" width="11.7109375" style="29" customWidth="1"/>
    <col min="8" max="8" width="14.85546875" style="51" customWidth="1"/>
    <col min="9" max="16384" width="9.140625" style="29"/>
  </cols>
  <sheetData>
    <row r="1" spans="2:8" ht="30" customHeight="1" x14ac:dyDescent="0.2">
      <c r="B1" s="310" t="s">
        <v>652</v>
      </c>
      <c r="C1" s="311"/>
      <c r="D1" s="311"/>
      <c r="E1" s="311"/>
      <c r="F1" s="311"/>
      <c r="G1" s="311"/>
      <c r="H1" s="311"/>
    </row>
    <row r="2" spans="2:8" ht="12.75" customHeight="1" x14ac:dyDescent="0.2">
      <c r="B2" s="317" t="s">
        <v>300</v>
      </c>
      <c r="C2" s="316" t="s">
        <v>268</v>
      </c>
      <c r="D2" s="316"/>
      <c r="E2" s="316"/>
      <c r="F2" s="316"/>
      <c r="G2" s="321" t="s">
        <v>17</v>
      </c>
      <c r="H2" s="321" t="s">
        <v>295</v>
      </c>
    </row>
    <row r="3" spans="2:8" ht="12" customHeight="1" x14ac:dyDescent="0.2">
      <c r="B3" s="318"/>
      <c r="C3" s="36" t="s">
        <v>296</v>
      </c>
      <c r="D3" s="36" t="s">
        <v>297</v>
      </c>
      <c r="E3" s="36" t="s">
        <v>298</v>
      </c>
      <c r="F3" s="36" t="s">
        <v>299</v>
      </c>
      <c r="G3" s="322"/>
      <c r="H3" s="322"/>
    </row>
    <row r="4" spans="2:8" ht="12" customHeight="1" x14ac:dyDescent="0.2">
      <c r="B4" s="22" t="s">
        <v>301</v>
      </c>
      <c r="C4" s="37">
        <v>112362</v>
      </c>
      <c r="D4" s="37"/>
      <c r="E4" s="37">
        <v>1531</v>
      </c>
      <c r="F4" s="37"/>
      <c r="G4" s="52">
        <v>113893</v>
      </c>
      <c r="H4" s="24">
        <v>0.21640614028505767</v>
      </c>
    </row>
    <row r="5" spans="2:8" ht="12" customHeight="1" x14ac:dyDescent="0.2">
      <c r="B5" s="22" t="s">
        <v>302</v>
      </c>
      <c r="C5" s="37">
        <v>6</v>
      </c>
      <c r="D5" s="37"/>
      <c r="E5" s="37"/>
      <c r="F5" s="37"/>
      <c r="G5" s="52">
        <v>6</v>
      </c>
      <c r="H5" s="24">
        <v>1.1400497323894761E-5</v>
      </c>
    </row>
    <row r="6" spans="2:8" ht="12" customHeight="1" x14ac:dyDescent="0.2">
      <c r="B6" s="22" t="s">
        <v>303</v>
      </c>
      <c r="C6" s="37">
        <v>5</v>
      </c>
      <c r="D6" s="37">
        <v>576799</v>
      </c>
      <c r="E6" s="37"/>
      <c r="F6" s="37"/>
      <c r="G6" s="52">
        <v>576804</v>
      </c>
      <c r="H6" s="24">
        <v>1.0959754097352989</v>
      </c>
    </row>
    <row r="7" spans="2:8" ht="12" customHeight="1" x14ac:dyDescent="0.2">
      <c r="B7" s="22" t="s">
        <v>304</v>
      </c>
      <c r="C7" s="37">
        <v>40</v>
      </c>
      <c r="D7" s="37"/>
      <c r="E7" s="37"/>
      <c r="F7" s="37"/>
      <c r="G7" s="52">
        <v>40</v>
      </c>
      <c r="H7" s="24">
        <v>7.6003315492631732E-5</v>
      </c>
    </row>
    <row r="8" spans="2:8" ht="12" customHeight="1" x14ac:dyDescent="0.2">
      <c r="B8" s="22" t="s">
        <v>305</v>
      </c>
      <c r="C8" s="37">
        <v>662825</v>
      </c>
      <c r="D8" s="37"/>
      <c r="E8" s="37"/>
      <c r="F8" s="37"/>
      <c r="G8" s="52">
        <v>662825</v>
      </c>
      <c r="H8" s="24">
        <v>1.2594224397850908</v>
      </c>
    </row>
    <row r="9" spans="2:8" ht="12" customHeight="1" x14ac:dyDescent="0.2">
      <c r="B9" s="22" t="s">
        <v>306</v>
      </c>
      <c r="C9" s="37">
        <v>15816963</v>
      </c>
      <c r="D9" s="37"/>
      <c r="E9" s="37">
        <v>85899</v>
      </c>
      <c r="F9" s="37"/>
      <c r="G9" s="52">
        <v>15902862</v>
      </c>
      <c r="H9" s="24">
        <v>30.216755945544612</v>
      </c>
    </row>
    <row r="10" spans="2:8" ht="12" customHeight="1" x14ac:dyDescent="0.2">
      <c r="B10" s="22" t="s">
        <v>307</v>
      </c>
      <c r="C10" s="37"/>
      <c r="D10" s="37">
        <v>109053</v>
      </c>
      <c r="E10" s="37"/>
      <c r="F10" s="37"/>
      <c r="G10" s="52">
        <v>109053</v>
      </c>
      <c r="H10" s="24">
        <v>0.20720973911044921</v>
      </c>
    </row>
    <row r="11" spans="2:8" ht="12" customHeight="1" x14ac:dyDescent="0.2">
      <c r="B11" s="22" t="s">
        <v>308</v>
      </c>
      <c r="C11" s="37"/>
      <c r="D11" s="37">
        <v>1609588</v>
      </c>
      <c r="E11" s="37">
        <v>673</v>
      </c>
      <c r="F11" s="37"/>
      <c r="G11" s="52">
        <v>1610261</v>
      </c>
      <c r="H11" s="24">
        <v>3.0596293702120168</v>
      </c>
    </row>
    <row r="12" spans="2:8" ht="12" customHeight="1" x14ac:dyDescent="0.2">
      <c r="B12" s="22" t="s">
        <v>309</v>
      </c>
      <c r="C12" s="37"/>
      <c r="D12" s="37"/>
      <c r="E12" s="37">
        <v>791948</v>
      </c>
      <c r="F12" s="37"/>
      <c r="G12" s="52">
        <v>791948</v>
      </c>
      <c r="H12" s="24">
        <v>1.504766842443968</v>
      </c>
    </row>
    <row r="13" spans="2:8" ht="12" customHeight="1" x14ac:dyDescent="0.2">
      <c r="B13" s="22" t="s">
        <v>310</v>
      </c>
      <c r="C13" s="37">
        <v>8365</v>
      </c>
      <c r="D13" s="37"/>
      <c r="E13" s="37">
        <v>36941</v>
      </c>
      <c r="F13" s="37"/>
      <c r="G13" s="52">
        <v>45306</v>
      </c>
      <c r="H13" s="24">
        <v>8.6085155292729337E-2</v>
      </c>
    </row>
    <row r="14" spans="2:8" ht="12" customHeight="1" x14ac:dyDescent="0.2">
      <c r="B14" s="22" t="s">
        <v>311</v>
      </c>
      <c r="C14" s="37"/>
      <c r="D14" s="37"/>
      <c r="E14" s="37">
        <v>23492</v>
      </c>
      <c r="F14" s="37"/>
      <c r="G14" s="52">
        <v>23492</v>
      </c>
      <c r="H14" s="24">
        <v>4.4636747188822615E-2</v>
      </c>
    </row>
    <row r="15" spans="2:8" ht="12" customHeight="1" x14ac:dyDescent="0.2">
      <c r="B15" s="22" t="s">
        <v>312</v>
      </c>
      <c r="C15" s="37">
        <v>21</v>
      </c>
      <c r="D15" s="37"/>
      <c r="E15" s="37"/>
      <c r="F15" s="37"/>
      <c r="G15" s="52">
        <v>21</v>
      </c>
      <c r="H15" s="24">
        <v>3.9901740633631664E-5</v>
      </c>
    </row>
    <row r="16" spans="2:8" ht="12" customHeight="1" x14ac:dyDescent="0.2">
      <c r="B16" s="22" t="s">
        <v>617</v>
      </c>
      <c r="C16" s="37">
        <v>7</v>
      </c>
      <c r="D16" s="37"/>
      <c r="E16" s="37"/>
      <c r="F16" s="37"/>
      <c r="G16" s="52">
        <v>7</v>
      </c>
      <c r="H16" s="24">
        <v>1.3300580211210553E-5</v>
      </c>
    </row>
    <row r="17" spans="2:8" ht="12" customHeight="1" x14ac:dyDescent="0.2">
      <c r="B17" s="22" t="s">
        <v>313</v>
      </c>
      <c r="C17" s="37">
        <v>914</v>
      </c>
      <c r="D17" s="37"/>
      <c r="E17" s="37">
        <v>6699</v>
      </c>
      <c r="F17" s="37"/>
      <c r="G17" s="52">
        <v>7613</v>
      </c>
      <c r="H17" s="24">
        <v>1.4465331021135135E-2</v>
      </c>
    </row>
    <row r="18" spans="2:8" ht="12" customHeight="1" x14ac:dyDescent="0.2">
      <c r="B18" s="22" t="s">
        <v>314</v>
      </c>
      <c r="C18" s="37">
        <v>180</v>
      </c>
      <c r="D18" s="37"/>
      <c r="E18" s="37">
        <v>33379</v>
      </c>
      <c r="F18" s="37"/>
      <c r="G18" s="52">
        <v>33559</v>
      </c>
      <c r="H18" s="24">
        <v>6.3764881615430716E-2</v>
      </c>
    </row>
    <row r="19" spans="2:8" ht="12" customHeight="1" x14ac:dyDescent="0.2">
      <c r="B19" s="22" t="s">
        <v>315</v>
      </c>
      <c r="C19" s="37">
        <v>19165</v>
      </c>
      <c r="D19" s="37"/>
      <c r="E19" s="37"/>
      <c r="F19" s="37"/>
      <c r="G19" s="52">
        <v>19165</v>
      </c>
      <c r="H19" s="24">
        <v>3.6415088535407182E-2</v>
      </c>
    </row>
    <row r="20" spans="2:8" ht="12" customHeight="1" x14ac:dyDescent="0.2">
      <c r="B20" s="22" t="s">
        <v>316</v>
      </c>
      <c r="C20" s="37">
        <v>33889</v>
      </c>
      <c r="D20" s="37"/>
      <c r="E20" s="37"/>
      <c r="F20" s="37"/>
      <c r="G20" s="52">
        <v>33889</v>
      </c>
      <c r="H20" s="24">
        <v>6.4391908968244926E-2</v>
      </c>
    </row>
    <row r="21" spans="2:8" ht="12" customHeight="1" x14ac:dyDescent="0.2">
      <c r="B21" s="22" t="s">
        <v>317</v>
      </c>
      <c r="C21" s="37"/>
      <c r="D21" s="37">
        <v>4815212</v>
      </c>
      <c r="E21" s="37">
        <v>202</v>
      </c>
      <c r="F21" s="37">
        <v>19531</v>
      </c>
      <c r="G21" s="52">
        <v>4834945</v>
      </c>
      <c r="H21" s="24">
        <v>9.1867962556130589</v>
      </c>
    </row>
    <row r="22" spans="2:8" ht="12" customHeight="1" x14ac:dyDescent="0.2">
      <c r="B22" s="22" t="s">
        <v>318</v>
      </c>
      <c r="C22" s="37">
        <v>18708</v>
      </c>
      <c r="D22" s="37"/>
      <c r="E22" s="37"/>
      <c r="F22" s="37"/>
      <c r="G22" s="52">
        <v>18708</v>
      </c>
      <c r="H22" s="24">
        <v>3.5546750655903861E-2</v>
      </c>
    </row>
    <row r="23" spans="2:8" ht="12" customHeight="1" x14ac:dyDescent="0.2">
      <c r="B23" s="22" t="s">
        <v>319</v>
      </c>
      <c r="C23" s="37">
        <v>9</v>
      </c>
      <c r="D23" s="37"/>
      <c r="E23" s="37"/>
      <c r="F23" s="37"/>
      <c r="G23" s="52">
        <v>9</v>
      </c>
      <c r="H23" s="24">
        <v>1.7100745985842142E-5</v>
      </c>
    </row>
    <row r="24" spans="2:8" ht="12" customHeight="1" x14ac:dyDescent="0.2">
      <c r="B24" s="22" t="s">
        <v>320</v>
      </c>
      <c r="C24" s="37">
        <v>186</v>
      </c>
      <c r="D24" s="37"/>
      <c r="E24" s="37"/>
      <c r="F24" s="37"/>
      <c r="G24" s="52">
        <v>186</v>
      </c>
      <c r="H24" s="24">
        <v>3.5341541704073755E-4</v>
      </c>
    </row>
    <row r="25" spans="2:8" ht="12" customHeight="1" x14ac:dyDescent="0.2">
      <c r="B25" s="22" t="s">
        <v>321</v>
      </c>
      <c r="C25" s="37">
        <v>39111</v>
      </c>
      <c r="D25" s="37"/>
      <c r="E25" s="37"/>
      <c r="F25" s="37"/>
      <c r="G25" s="52">
        <v>39111</v>
      </c>
      <c r="H25" s="24">
        <v>7.431414180580799E-2</v>
      </c>
    </row>
    <row r="26" spans="2:8" ht="12" customHeight="1" x14ac:dyDescent="0.2">
      <c r="B26" s="22" t="s">
        <v>322</v>
      </c>
      <c r="C26" s="37">
        <v>63052</v>
      </c>
      <c r="D26" s="37">
        <v>15314</v>
      </c>
      <c r="E26" s="37"/>
      <c r="F26" s="37"/>
      <c r="G26" s="52">
        <v>78366</v>
      </c>
      <c r="H26" s="24">
        <v>0.14890189554738947</v>
      </c>
    </row>
    <row r="27" spans="2:8" ht="12" customHeight="1" x14ac:dyDescent="0.2">
      <c r="B27" s="22" t="s">
        <v>323</v>
      </c>
      <c r="C27" s="37"/>
      <c r="D27" s="37"/>
      <c r="E27" s="37">
        <v>4439</v>
      </c>
      <c r="F27" s="37"/>
      <c r="G27" s="52">
        <v>4439</v>
      </c>
      <c r="H27" s="24">
        <v>8.434467936794806E-3</v>
      </c>
    </row>
    <row r="28" spans="2:8" ht="12" customHeight="1" x14ac:dyDescent="0.2">
      <c r="B28" s="22" t="s">
        <v>324</v>
      </c>
      <c r="C28" s="37"/>
      <c r="D28" s="37">
        <v>583291</v>
      </c>
      <c r="E28" s="37"/>
      <c r="F28" s="37"/>
      <c r="G28" s="52">
        <v>583291</v>
      </c>
      <c r="H28" s="24">
        <v>1.1083012474253164</v>
      </c>
    </row>
    <row r="29" spans="2:8" ht="12" customHeight="1" x14ac:dyDescent="0.2">
      <c r="B29" s="22" t="s">
        <v>325</v>
      </c>
      <c r="C29" s="37">
        <v>14</v>
      </c>
      <c r="D29" s="37">
        <v>64810</v>
      </c>
      <c r="E29" s="37">
        <v>7380</v>
      </c>
      <c r="F29" s="37"/>
      <c r="G29" s="52">
        <v>72204</v>
      </c>
      <c r="H29" s="24">
        <v>0.13719358479574956</v>
      </c>
    </row>
    <row r="30" spans="2:8" ht="12" customHeight="1" x14ac:dyDescent="0.2">
      <c r="B30" s="22" t="s">
        <v>326</v>
      </c>
      <c r="C30" s="37">
        <v>36</v>
      </c>
      <c r="D30" s="37">
        <v>333360</v>
      </c>
      <c r="E30" s="37"/>
      <c r="F30" s="37"/>
      <c r="G30" s="52">
        <v>333396</v>
      </c>
      <c r="H30" s="24">
        <v>0.63348003429953625</v>
      </c>
    </row>
    <row r="31" spans="2:8" ht="12" customHeight="1" x14ac:dyDescent="0.2">
      <c r="B31" s="22" t="s">
        <v>327</v>
      </c>
      <c r="C31" s="37">
        <v>8235</v>
      </c>
      <c r="D31" s="37"/>
      <c r="E31" s="37"/>
      <c r="F31" s="37"/>
      <c r="G31" s="52">
        <v>8235</v>
      </c>
      <c r="H31" s="24">
        <v>1.564718257704556E-2</v>
      </c>
    </row>
    <row r="32" spans="2:8" ht="12" customHeight="1" x14ac:dyDescent="0.2">
      <c r="B32" s="22" t="s">
        <v>328</v>
      </c>
      <c r="C32" s="37">
        <v>18141805</v>
      </c>
      <c r="D32" s="37"/>
      <c r="E32" s="37">
        <v>440517</v>
      </c>
      <c r="F32" s="37"/>
      <c r="G32" s="52">
        <v>18582322</v>
      </c>
      <c r="H32" s="24">
        <v>35.30795203879179</v>
      </c>
    </row>
    <row r="33" spans="2:8" ht="12" customHeight="1" x14ac:dyDescent="0.2">
      <c r="B33" s="22" t="s">
        <v>329</v>
      </c>
      <c r="C33" s="37">
        <v>1464618</v>
      </c>
      <c r="D33" s="37"/>
      <c r="E33" s="37">
        <v>254906</v>
      </c>
      <c r="F33" s="37"/>
      <c r="G33" s="52">
        <v>1719524</v>
      </c>
      <c r="H33" s="24">
        <v>3.2672381267288024</v>
      </c>
    </row>
    <row r="34" spans="2:8" ht="12" customHeight="1" x14ac:dyDescent="0.2">
      <c r="B34" s="22" t="s">
        <v>330</v>
      </c>
      <c r="C34" s="37">
        <v>40</v>
      </c>
      <c r="D34" s="37"/>
      <c r="E34" s="37"/>
      <c r="F34" s="37"/>
      <c r="G34" s="52">
        <v>40</v>
      </c>
      <c r="H34" s="24">
        <v>7.6003315492631732E-5</v>
      </c>
    </row>
    <row r="35" spans="2:8" ht="12" customHeight="1" x14ac:dyDescent="0.2">
      <c r="B35" s="22" t="s">
        <v>331</v>
      </c>
      <c r="C35" s="37">
        <v>17</v>
      </c>
      <c r="D35" s="37"/>
      <c r="E35" s="37"/>
      <c r="F35" s="37"/>
      <c r="G35" s="52">
        <v>17</v>
      </c>
      <c r="H35" s="24">
        <v>3.2301409084368486E-5</v>
      </c>
    </row>
    <row r="36" spans="2:8" ht="12" customHeight="1" x14ac:dyDescent="0.2">
      <c r="B36" s="22" t="s">
        <v>332</v>
      </c>
      <c r="C36" s="37">
        <v>11</v>
      </c>
      <c r="D36" s="37"/>
      <c r="E36" s="37">
        <v>481</v>
      </c>
      <c r="F36" s="37"/>
      <c r="G36" s="52">
        <v>492</v>
      </c>
      <c r="H36" s="24">
        <v>9.3484078055937033E-4</v>
      </c>
    </row>
    <row r="37" spans="2:8" ht="12" customHeight="1" x14ac:dyDescent="0.2">
      <c r="B37" s="22" t="s">
        <v>333</v>
      </c>
      <c r="C37" s="37">
        <v>144358</v>
      </c>
      <c r="D37" s="37"/>
      <c r="E37" s="37"/>
      <c r="F37" s="37"/>
      <c r="G37" s="52">
        <v>144358</v>
      </c>
      <c r="H37" s="24">
        <v>0.27429216544713331</v>
      </c>
    </row>
    <row r="38" spans="2:8" ht="12" customHeight="1" x14ac:dyDescent="0.2">
      <c r="B38" s="22" t="s">
        <v>334</v>
      </c>
      <c r="C38" s="37"/>
      <c r="D38" s="37">
        <v>665149</v>
      </c>
      <c r="E38" s="37">
        <v>6</v>
      </c>
      <c r="F38" s="37"/>
      <c r="G38" s="52">
        <v>665155</v>
      </c>
      <c r="H38" s="24">
        <v>1.2638496329125366</v>
      </c>
    </row>
    <row r="39" spans="2:8" ht="12" customHeight="1" x14ac:dyDescent="0.2">
      <c r="B39" s="22" t="s">
        <v>335</v>
      </c>
      <c r="C39" s="37"/>
      <c r="D39" s="37">
        <v>36891</v>
      </c>
      <c r="E39" s="37"/>
      <c r="F39" s="37">
        <v>8034</v>
      </c>
      <c r="G39" s="52">
        <v>44925</v>
      </c>
      <c r="H39" s="24">
        <v>8.5361223712662013E-2</v>
      </c>
    </row>
    <row r="40" spans="2:8" ht="12" customHeight="1" x14ac:dyDescent="0.2">
      <c r="B40" s="22" t="s">
        <v>336</v>
      </c>
      <c r="C40" s="37">
        <v>62</v>
      </c>
      <c r="D40" s="37"/>
      <c r="E40" s="37">
        <v>33986</v>
      </c>
      <c r="F40" s="37"/>
      <c r="G40" s="52">
        <v>34048</v>
      </c>
      <c r="H40" s="24">
        <v>6.469402214732814E-2</v>
      </c>
    </row>
    <row r="41" spans="2:8" ht="12" customHeight="1" x14ac:dyDescent="0.2">
      <c r="B41" s="22" t="s">
        <v>337</v>
      </c>
      <c r="C41" s="37">
        <v>37441</v>
      </c>
      <c r="D41" s="37"/>
      <c r="E41" s="37"/>
      <c r="F41" s="37"/>
      <c r="G41" s="52">
        <v>37441</v>
      </c>
      <c r="H41" s="24">
        <v>7.1141003383990625E-2</v>
      </c>
    </row>
    <row r="42" spans="2:8" ht="12" customHeight="1" x14ac:dyDescent="0.2">
      <c r="B42" s="22" t="s">
        <v>338</v>
      </c>
      <c r="C42" s="37">
        <v>3042</v>
      </c>
      <c r="D42" s="37"/>
      <c r="E42" s="37"/>
      <c r="F42" s="37"/>
      <c r="G42" s="52">
        <v>3042</v>
      </c>
      <c r="H42" s="24">
        <v>5.7800521432146432E-3</v>
      </c>
    </row>
    <row r="43" spans="2:8" ht="12" customHeight="1" x14ac:dyDescent="0.2">
      <c r="B43" s="22" t="s">
        <v>339</v>
      </c>
      <c r="C43" s="37">
        <v>3210</v>
      </c>
      <c r="D43" s="37"/>
      <c r="E43" s="37"/>
      <c r="F43" s="37"/>
      <c r="G43" s="52">
        <v>3210</v>
      </c>
      <c r="H43" s="24">
        <v>6.0992660682836972E-3</v>
      </c>
    </row>
    <row r="44" spans="2:8" ht="12" customHeight="1" x14ac:dyDescent="0.2">
      <c r="B44" s="22" t="s">
        <v>340</v>
      </c>
      <c r="C44" s="37">
        <v>9</v>
      </c>
      <c r="D44" s="37"/>
      <c r="E44" s="37"/>
      <c r="F44" s="37"/>
      <c r="G44" s="52">
        <v>9</v>
      </c>
      <c r="H44" s="24">
        <v>1.7100745985842142E-5</v>
      </c>
    </row>
    <row r="45" spans="2:8" ht="12" customHeight="1" x14ac:dyDescent="0.2">
      <c r="B45" s="22" t="s">
        <v>341</v>
      </c>
      <c r="C45" s="37">
        <v>67875</v>
      </c>
      <c r="D45" s="37"/>
      <c r="E45" s="37">
        <v>60928</v>
      </c>
      <c r="F45" s="37"/>
      <c r="G45" s="52">
        <v>128803</v>
      </c>
      <c r="H45" s="24">
        <v>0.24473637613493612</v>
      </c>
    </row>
    <row r="46" spans="2:8" ht="12" customHeight="1" x14ac:dyDescent="0.2">
      <c r="B46" s="22" t="s">
        <v>342</v>
      </c>
      <c r="C46" s="37">
        <v>2854952</v>
      </c>
      <c r="D46" s="37"/>
      <c r="E46" s="37">
        <v>805498</v>
      </c>
      <c r="F46" s="37"/>
      <c r="G46" s="52">
        <v>3660450</v>
      </c>
      <c r="H46" s="24">
        <v>6.9551584048750961</v>
      </c>
    </row>
    <row r="47" spans="2:8" ht="12" customHeight="1" x14ac:dyDescent="0.2">
      <c r="B47" s="22" t="s">
        <v>343</v>
      </c>
      <c r="C47" s="37">
        <v>3166</v>
      </c>
      <c r="D47" s="37"/>
      <c r="E47" s="37"/>
      <c r="F47" s="37"/>
      <c r="G47" s="52">
        <v>3166</v>
      </c>
      <c r="H47" s="24">
        <v>6.0156624212418016E-3</v>
      </c>
    </row>
    <row r="48" spans="2:8" ht="12" customHeight="1" x14ac:dyDescent="0.2">
      <c r="B48" s="22" t="s">
        <v>344</v>
      </c>
      <c r="C48" s="37">
        <v>3819</v>
      </c>
      <c r="D48" s="37"/>
      <c r="E48" s="37">
        <v>1820</v>
      </c>
      <c r="F48" s="37"/>
      <c r="G48" s="52">
        <v>5639</v>
      </c>
      <c r="H48" s="24">
        <v>1.0714567401573758E-2</v>
      </c>
    </row>
    <row r="49" spans="2:8" ht="12" customHeight="1" x14ac:dyDescent="0.2">
      <c r="B49" s="22" t="s">
        <v>345</v>
      </c>
      <c r="C49" s="37">
        <v>506</v>
      </c>
      <c r="D49" s="37"/>
      <c r="E49" s="37">
        <v>227</v>
      </c>
      <c r="F49" s="37"/>
      <c r="G49" s="52">
        <v>733</v>
      </c>
      <c r="H49" s="24">
        <v>1.3927607564024765E-3</v>
      </c>
    </row>
    <row r="50" spans="2:8" ht="12" customHeight="1" x14ac:dyDescent="0.2">
      <c r="B50" s="22" t="s">
        <v>346</v>
      </c>
      <c r="C50" s="37"/>
      <c r="D50" s="37"/>
      <c r="E50" s="37">
        <v>4859</v>
      </c>
      <c r="F50" s="37"/>
      <c r="G50" s="52">
        <v>4859</v>
      </c>
      <c r="H50" s="24">
        <v>9.2325027494674396E-3</v>
      </c>
    </row>
    <row r="51" spans="2:8" ht="12" customHeight="1" x14ac:dyDescent="0.2">
      <c r="B51" s="22" t="s">
        <v>347</v>
      </c>
      <c r="C51" s="37">
        <v>51416</v>
      </c>
      <c r="D51" s="37"/>
      <c r="E51" s="37">
        <v>17218</v>
      </c>
      <c r="F51" s="37"/>
      <c r="G51" s="52">
        <v>68634</v>
      </c>
      <c r="H51" s="24">
        <v>0.13041028888803216</v>
      </c>
    </row>
    <row r="52" spans="2:8" ht="12" customHeight="1" x14ac:dyDescent="0.2">
      <c r="B52" s="22" t="s">
        <v>348</v>
      </c>
      <c r="C52" s="37">
        <v>7</v>
      </c>
      <c r="D52" s="37"/>
      <c r="E52" s="37">
        <v>5512</v>
      </c>
      <c r="F52" s="37"/>
      <c r="G52" s="52">
        <v>5519</v>
      </c>
      <c r="H52" s="24">
        <v>1.0486557455095864E-2</v>
      </c>
    </row>
    <row r="53" spans="2:8" ht="12" customHeight="1" x14ac:dyDescent="0.2">
      <c r="B53" s="22" t="s">
        <v>349</v>
      </c>
      <c r="C53" s="37">
        <v>37</v>
      </c>
      <c r="D53" s="37"/>
      <c r="E53" s="37"/>
      <c r="F53" s="37"/>
      <c r="G53" s="52">
        <v>37</v>
      </c>
      <c r="H53" s="24">
        <v>7.0303066830684359E-5</v>
      </c>
    </row>
    <row r="54" spans="2:8" ht="12" customHeight="1" x14ac:dyDescent="0.2">
      <c r="B54" s="22" t="s">
        <v>350</v>
      </c>
      <c r="C54" s="37">
        <v>292</v>
      </c>
      <c r="D54" s="37">
        <v>2170</v>
      </c>
      <c r="E54" s="37"/>
      <c r="F54" s="37"/>
      <c r="G54" s="52">
        <v>2462</v>
      </c>
      <c r="H54" s="24">
        <v>4.6780040685714831E-3</v>
      </c>
    </row>
    <row r="55" spans="2:8" ht="12" customHeight="1" x14ac:dyDescent="0.2">
      <c r="B55" s="22" t="s">
        <v>351</v>
      </c>
      <c r="C55" s="37"/>
      <c r="D55" s="37">
        <v>411196</v>
      </c>
      <c r="E55" s="37"/>
      <c r="F55" s="37"/>
      <c r="G55" s="52">
        <v>411196</v>
      </c>
      <c r="H55" s="24">
        <v>0.78130648293270499</v>
      </c>
    </row>
    <row r="56" spans="2:8" ht="12" customHeight="1" x14ac:dyDescent="0.2">
      <c r="B56" s="22" t="s">
        <v>352</v>
      </c>
      <c r="C56" s="37">
        <v>1325</v>
      </c>
      <c r="D56" s="37"/>
      <c r="E56" s="37">
        <v>8295</v>
      </c>
      <c r="F56" s="37"/>
      <c r="G56" s="52">
        <v>9620</v>
      </c>
      <c r="H56" s="24">
        <v>1.8278797375977932E-2</v>
      </c>
    </row>
    <row r="57" spans="2:8" ht="12" customHeight="1" x14ac:dyDescent="0.2">
      <c r="B57" s="22" t="s">
        <v>618</v>
      </c>
      <c r="C57" s="37">
        <v>14</v>
      </c>
      <c r="D57" s="37"/>
      <c r="E57" s="37"/>
      <c r="F57" s="37"/>
      <c r="G57" s="52">
        <v>14</v>
      </c>
      <c r="H57" s="24">
        <v>2.6601160422421107E-5</v>
      </c>
    </row>
    <row r="58" spans="2:8" ht="12" customHeight="1" x14ac:dyDescent="0.2">
      <c r="B58" s="22" t="s">
        <v>353</v>
      </c>
      <c r="C58" s="37">
        <v>390783</v>
      </c>
      <c r="D58" s="37"/>
      <c r="E58" s="37">
        <v>26523</v>
      </c>
      <c r="F58" s="37"/>
      <c r="G58" s="52">
        <v>417306</v>
      </c>
      <c r="H58" s="24">
        <v>0.79291598937420449</v>
      </c>
    </row>
    <row r="59" spans="2:8" ht="12" customHeight="1" x14ac:dyDescent="0.2">
      <c r="B59" s="139" t="s">
        <v>354</v>
      </c>
      <c r="C59" s="37">
        <v>10</v>
      </c>
      <c r="D59" s="37"/>
      <c r="E59" s="37"/>
      <c r="F59" s="37"/>
      <c r="G59" s="52">
        <v>10</v>
      </c>
      <c r="H59" s="24">
        <v>1.9000828873157933E-5</v>
      </c>
    </row>
    <row r="60" spans="2:8" ht="12" customHeight="1" x14ac:dyDescent="0.2">
      <c r="B60" s="139" t="s">
        <v>355</v>
      </c>
      <c r="C60" s="37">
        <v>8</v>
      </c>
      <c r="D60" s="37">
        <v>718548</v>
      </c>
      <c r="E60" s="37"/>
      <c r="F60" s="37">
        <v>101</v>
      </c>
      <c r="G60" s="52">
        <v>718657</v>
      </c>
      <c r="H60" s="24">
        <v>1.3655078675497061</v>
      </c>
    </row>
    <row r="61" spans="2:8" ht="12" customHeight="1" x14ac:dyDescent="0.2">
      <c r="B61" s="139" t="s">
        <v>356</v>
      </c>
      <c r="C61" s="37"/>
      <c r="D61" s="37"/>
      <c r="E61" s="37">
        <v>9297</v>
      </c>
      <c r="F61" s="37"/>
      <c r="G61" s="52">
        <v>9297</v>
      </c>
      <c r="H61" s="24">
        <v>1.7665070603374931E-2</v>
      </c>
    </row>
    <row r="62" spans="2:8" ht="12" customHeight="1" x14ac:dyDescent="0.2">
      <c r="B62" s="22" t="s">
        <v>357</v>
      </c>
      <c r="C62" s="37">
        <v>24759</v>
      </c>
      <c r="D62" s="37"/>
      <c r="E62" s="37">
        <v>19905</v>
      </c>
      <c r="F62" s="37"/>
      <c r="G62" s="52">
        <v>44664</v>
      </c>
      <c r="H62" s="24">
        <v>8.4865302079072599E-2</v>
      </c>
    </row>
    <row r="63" spans="2:8" x14ac:dyDescent="0.2">
      <c r="B63" s="22" t="s">
        <v>17</v>
      </c>
      <c r="C63" s="52">
        <v>39977675</v>
      </c>
      <c r="D63" s="52">
        <v>9941381</v>
      </c>
      <c r="E63" s="52">
        <v>2682561</v>
      </c>
      <c r="F63" s="52">
        <v>27666</v>
      </c>
      <c r="G63" s="52">
        <v>52629283</v>
      </c>
      <c r="H63" s="24">
        <v>100</v>
      </c>
    </row>
    <row r="64" spans="2:8" x14ac:dyDescent="0.2">
      <c r="B64" s="22" t="s">
        <v>295</v>
      </c>
      <c r="C64" s="39">
        <v>75.960896142172416</v>
      </c>
      <c r="D64" s="39">
        <v>18.88944791438637</v>
      </c>
      <c r="E64" s="39">
        <v>5.0970882502807422</v>
      </c>
      <c r="F64" s="39">
        <v>5.256769316047874E-2</v>
      </c>
      <c r="G64" s="39">
        <v>100</v>
      </c>
      <c r="H64" s="25"/>
    </row>
  </sheetData>
  <mergeCells count="5">
    <mergeCell ref="B1:H1"/>
    <mergeCell ref="C2:F2"/>
    <mergeCell ref="G2:G3"/>
    <mergeCell ref="H2:H3"/>
    <mergeCell ref="B2:B3"/>
  </mergeCells>
  <printOptions horizontalCentered="1"/>
  <pageMargins left="0.51181102362204722" right="0.43307086614173229" top="0.39370078740157483" bottom="0.39370078740157483" header="0.51181102362204722" footer="0.1181102362204724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ADD8E6"/>
  </sheetPr>
  <dimension ref="A1:Q202"/>
  <sheetViews>
    <sheetView view="pageBreakPreview" zoomScale="75" zoomScaleNormal="100" zoomScaleSheetLayoutView="75" workbookViewId="0">
      <selection activeCell="R1" sqref="R1"/>
    </sheetView>
  </sheetViews>
  <sheetFormatPr defaultColWidth="9.140625" defaultRowHeight="12.75" x14ac:dyDescent="0.2"/>
  <cols>
    <col min="1" max="1" width="9.140625" style="26"/>
    <col min="2" max="2" width="18" style="27" customWidth="1"/>
    <col min="3" max="3" width="41.28515625" style="27" customWidth="1"/>
    <col min="4" max="4" width="8.85546875" customWidth="1"/>
    <col min="5" max="5" width="10.42578125" customWidth="1"/>
    <col min="6" max="6" width="10.5703125" customWidth="1"/>
    <col min="7" max="12" width="10.42578125" customWidth="1"/>
    <col min="13" max="13" width="12" customWidth="1"/>
    <col min="14" max="14" width="10.42578125" customWidth="1"/>
    <col min="15" max="16" width="11.42578125" customWidth="1"/>
    <col min="17" max="17" width="11.5703125" bestFit="1" customWidth="1"/>
  </cols>
  <sheetData>
    <row r="1" spans="1:17" ht="30" customHeight="1" thickBot="1" x14ac:dyDescent="0.25">
      <c r="B1" s="303" t="s">
        <v>653</v>
      </c>
      <c r="C1" s="306"/>
      <c r="D1" s="306"/>
      <c r="E1" s="306"/>
      <c r="F1" s="306"/>
      <c r="G1" s="306"/>
      <c r="H1" s="306"/>
      <c r="I1" s="306"/>
      <c r="J1" s="306"/>
      <c r="K1" s="306"/>
      <c r="L1" s="306"/>
      <c r="M1" s="306"/>
      <c r="N1" s="306"/>
      <c r="O1" s="306"/>
      <c r="P1" s="306"/>
      <c r="Q1" s="306"/>
    </row>
    <row r="2" spans="1:17" ht="12.75" customHeight="1" thickBot="1" x14ac:dyDescent="0.25">
      <c r="A2" s="53"/>
      <c r="B2" s="140" t="s">
        <v>0</v>
      </c>
      <c r="C2" s="140" t="s">
        <v>0</v>
      </c>
      <c r="D2" s="141" t="s">
        <v>0</v>
      </c>
      <c r="E2" s="329" t="s">
        <v>265</v>
      </c>
      <c r="F2" s="329"/>
      <c r="G2" s="329"/>
      <c r="H2" s="329"/>
      <c r="I2" s="329"/>
      <c r="J2" s="329"/>
      <c r="K2" s="329"/>
      <c r="L2" s="329"/>
      <c r="M2" s="329"/>
      <c r="N2" s="329"/>
      <c r="O2" s="329"/>
      <c r="P2" s="329"/>
      <c r="Q2" s="141"/>
    </row>
    <row r="3" spans="1:17" ht="24" customHeight="1" thickBot="1" x14ac:dyDescent="0.25">
      <c r="A3" s="53"/>
      <c r="B3" s="142" t="s">
        <v>300</v>
      </c>
      <c r="C3" s="142" t="s">
        <v>358</v>
      </c>
      <c r="D3" s="143" t="s">
        <v>359</v>
      </c>
      <c r="E3" s="144" t="s">
        <v>5</v>
      </c>
      <c r="F3" s="144" t="s">
        <v>6</v>
      </c>
      <c r="G3" s="144" t="s">
        <v>7</v>
      </c>
      <c r="H3" s="144" t="s">
        <v>8</v>
      </c>
      <c r="I3" s="144" t="s">
        <v>9</v>
      </c>
      <c r="J3" s="144" t="s">
        <v>10</v>
      </c>
      <c r="K3" s="144" t="s">
        <v>11</v>
      </c>
      <c r="L3" s="144" t="s">
        <v>12</v>
      </c>
      <c r="M3" s="144" t="s">
        <v>13</v>
      </c>
      <c r="N3" s="144" t="s">
        <v>14</v>
      </c>
      <c r="O3" s="144" t="s">
        <v>15</v>
      </c>
      <c r="P3" s="144" t="s">
        <v>16</v>
      </c>
      <c r="Q3" s="143" t="s">
        <v>17</v>
      </c>
    </row>
    <row r="4" spans="1:17" x14ac:dyDescent="0.2">
      <c r="A4" s="53"/>
      <c r="B4" s="328" t="s">
        <v>301</v>
      </c>
      <c r="C4" s="206" t="s">
        <v>632</v>
      </c>
      <c r="D4" s="207" t="s">
        <v>271</v>
      </c>
      <c r="E4" s="208">
        <v>28</v>
      </c>
      <c r="F4" s="208">
        <v>50</v>
      </c>
      <c r="G4" s="208">
        <v>25</v>
      </c>
      <c r="H4" s="208">
        <v>53</v>
      </c>
      <c r="I4" s="208">
        <v>31</v>
      </c>
      <c r="J4" s="208">
        <v>45</v>
      </c>
      <c r="K4" s="208">
        <v>29</v>
      </c>
      <c r="L4" s="208">
        <v>34</v>
      </c>
      <c r="M4" s="208">
        <v>25</v>
      </c>
      <c r="N4" s="208">
        <v>34</v>
      </c>
      <c r="O4" s="208">
        <v>36</v>
      </c>
      <c r="P4" s="208">
        <v>44</v>
      </c>
      <c r="Q4" s="208">
        <v>434</v>
      </c>
    </row>
    <row r="5" spans="1:17" x14ac:dyDescent="0.2">
      <c r="A5" s="53"/>
      <c r="B5" s="328"/>
      <c r="C5" s="206" t="s">
        <v>361</v>
      </c>
      <c r="D5" s="207" t="s">
        <v>269</v>
      </c>
      <c r="E5" s="208">
        <v>8637</v>
      </c>
      <c r="F5" s="208">
        <v>10175</v>
      </c>
      <c r="G5" s="208">
        <v>10892</v>
      </c>
      <c r="H5" s="208">
        <v>12903</v>
      </c>
      <c r="I5" s="208">
        <v>14263</v>
      </c>
      <c r="J5" s="208">
        <v>18860</v>
      </c>
      <c r="K5" s="208">
        <v>27193</v>
      </c>
      <c r="L5" s="208">
        <v>9439</v>
      </c>
      <c r="M5" s="209"/>
      <c r="N5" s="209"/>
      <c r="O5" s="209"/>
      <c r="P5" s="209"/>
      <c r="Q5" s="208">
        <v>112362</v>
      </c>
    </row>
    <row r="6" spans="1:17" x14ac:dyDescent="0.2">
      <c r="A6" s="53"/>
      <c r="B6" s="328"/>
      <c r="C6" s="206" t="s">
        <v>362</v>
      </c>
      <c r="D6" s="327" t="s">
        <v>271</v>
      </c>
      <c r="E6" s="208">
        <v>62</v>
      </c>
      <c r="F6" s="208">
        <v>40</v>
      </c>
      <c r="G6" s="208">
        <v>29</v>
      </c>
      <c r="H6" s="208">
        <v>51</v>
      </c>
      <c r="I6" s="208">
        <v>45</v>
      </c>
      <c r="J6" s="208">
        <v>35</v>
      </c>
      <c r="K6" s="208">
        <v>55</v>
      </c>
      <c r="L6" s="208">
        <v>52</v>
      </c>
      <c r="M6" s="208">
        <v>51</v>
      </c>
      <c r="N6" s="208">
        <v>51</v>
      </c>
      <c r="O6" s="208">
        <v>84</v>
      </c>
      <c r="P6" s="208">
        <v>35</v>
      </c>
      <c r="Q6" s="208">
        <v>590</v>
      </c>
    </row>
    <row r="7" spans="1:17" x14ac:dyDescent="0.2">
      <c r="A7" s="53"/>
      <c r="B7" s="328"/>
      <c r="C7" s="206" t="s">
        <v>363</v>
      </c>
      <c r="D7" s="327"/>
      <c r="E7" s="208">
        <v>14</v>
      </c>
      <c r="F7" s="208">
        <v>41</v>
      </c>
      <c r="G7" s="208">
        <v>51</v>
      </c>
      <c r="H7" s="208">
        <v>24</v>
      </c>
      <c r="I7" s="208">
        <v>58</v>
      </c>
      <c r="J7" s="208">
        <v>17</v>
      </c>
      <c r="K7" s="208">
        <v>51</v>
      </c>
      <c r="L7" s="208">
        <v>33</v>
      </c>
      <c r="M7" s="208">
        <v>52</v>
      </c>
      <c r="N7" s="208">
        <v>74</v>
      </c>
      <c r="O7" s="208">
        <v>58</v>
      </c>
      <c r="P7" s="208">
        <v>34</v>
      </c>
      <c r="Q7" s="208">
        <v>507</v>
      </c>
    </row>
    <row r="8" spans="1:17" ht="13.5" thickBot="1" x14ac:dyDescent="0.25">
      <c r="A8" s="53"/>
      <c r="B8" s="328"/>
      <c r="C8" s="210" t="s">
        <v>17</v>
      </c>
      <c r="D8" s="207" t="s">
        <v>264</v>
      </c>
      <c r="E8" s="211">
        <v>8741</v>
      </c>
      <c r="F8" s="211">
        <v>10306</v>
      </c>
      <c r="G8" s="211">
        <v>10997</v>
      </c>
      <c r="H8" s="211">
        <v>13031</v>
      </c>
      <c r="I8" s="211">
        <v>14397</v>
      </c>
      <c r="J8" s="211">
        <v>18957</v>
      </c>
      <c r="K8" s="211">
        <v>27328</v>
      </c>
      <c r="L8" s="211">
        <v>9558</v>
      </c>
      <c r="M8" s="211">
        <v>128</v>
      </c>
      <c r="N8" s="211">
        <v>159</v>
      </c>
      <c r="O8" s="211">
        <v>178</v>
      </c>
      <c r="P8" s="211">
        <v>113</v>
      </c>
      <c r="Q8" s="211">
        <v>113893</v>
      </c>
    </row>
    <row r="9" spans="1:17" ht="13.5" thickBot="1" x14ac:dyDescent="0.25">
      <c r="A9" s="53"/>
      <c r="B9" s="212" t="s">
        <v>302</v>
      </c>
      <c r="C9" s="213" t="s">
        <v>364</v>
      </c>
      <c r="D9" s="205" t="s">
        <v>269</v>
      </c>
      <c r="E9" s="214"/>
      <c r="F9" s="215">
        <v>6</v>
      </c>
      <c r="G9" s="214"/>
      <c r="H9" s="214"/>
      <c r="I9" s="214"/>
      <c r="J9" s="214"/>
      <c r="K9" s="214"/>
      <c r="L9" s="214"/>
      <c r="M9" s="214"/>
      <c r="N9" s="214"/>
      <c r="O9" s="214"/>
      <c r="P9" s="214"/>
      <c r="Q9" s="215">
        <v>6</v>
      </c>
    </row>
    <row r="10" spans="1:17" x14ac:dyDescent="0.2">
      <c r="A10" s="53"/>
      <c r="B10" s="328" t="s">
        <v>303</v>
      </c>
      <c r="C10" s="206" t="s">
        <v>365</v>
      </c>
      <c r="D10" s="207" t="s">
        <v>270</v>
      </c>
      <c r="E10" s="208">
        <v>64065</v>
      </c>
      <c r="F10" s="208">
        <v>60510</v>
      </c>
      <c r="G10" s="208">
        <v>43770</v>
      </c>
      <c r="H10" s="208">
        <v>41577</v>
      </c>
      <c r="I10" s="208">
        <v>35475</v>
      </c>
      <c r="J10" s="208">
        <v>46461</v>
      </c>
      <c r="K10" s="208">
        <v>41447</v>
      </c>
      <c r="L10" s="208">
        <v>40745</v>
      </c>
      <c r="M10" s="208">
        <v>57533</v>
      </c>
      <c r="N10" s="208">
        <v>46767</v>
      </c>
      <c r="O10" s="208">
        <v>46875</v>
      </c>
      <c r="P10" s="208">
        <v>51574</v>
      </c>
      <c r="Q10" s="208">
        <v>576799</v>
      </c>
    </row>
    <row r="11" spans="1:17" x14ac:dyDescent="0.2">
      <c r="A11" s="53"/>
      <c r="B11" s="328"/>
      <c r="C11" s="206" t="s">
        <v>619</v>
      </c>
      <c r="D11" s="207" t="s">
        <v>269</v>
      </c>
      <c r="E11" s="208">
        <v>1</v>
      </c>
      <c r="F11" s="209"/>
      <c r="G11" s="209"/>
      <c r="H11" s="209"/>
      <c r="I11" s="209"/>
      <c r="J11" s="208">
        <v>1</v>
      </c>
      <c r="K11" s="209"/>
      <c r="L11" s="209"/>
      <c r="M11" s="209"/>
      <c r="N11" s="208">
        <v>3</v>
      </c>
      <c r="O11" s="209"/>
      <c r="P11" s="209"/>
      <c r="Q11" s="208">
        <v>5</v>
      </c>
    </row>
    <row r="12" spans="1:17" ht="13.5" thickBot="1" x14ac:dyDescent="0.25">
      <c r="A12" s="53"/>
      <c r="B12" s="328"/>
      <c r="C12" s="210" t="s">
        <v>17</v>
      </c>
      <c r="D12" s="207" t="s">
        <v>264</v>
      </c>
      <c r="E12" s="211">
        <v>64066</v>
      </c>
      <c r="F12" s="211">
        <v>60510</v>
      </c>
      <c r="G12" s="211">
        <v>43770</v>
      </c>
      <c r="H12" s="211">
        <v>41577</v>
      </c>
      <c r="I12" s="211">
        <v>35475</v>
      </c>
      <c r="J12" s="211">
        <v>46462</v>
      </c>
      <c r="K12" s="211">
        <v>41447</v>
      </c>
      <c r="L12" s="211">
        <v>40745</v>
      </c>
      <c r="M12" s="211">
        <v>57533</v>
      </c>
      <c r="N12" s="211">
        <v>46770</v>
      </c>
      <c r="O12" s="211">
        <v>46875</v>
      </c>
      <c r="P12" s="211">
        <v>51574</v>
      </c>
      <c r="Q12" s="211">
        <v>576804</v>
      </c>
    </row>
    <row r="13" spans="1:17" ht="13.5" thickBot="1" x14ac:dyDescent="0.25">
      <c r="A13" s="53"/>
      <c r="B13" s="212" t="s">
        <v>304</v>
      </c>
      <c r="C13" s="213" t="s">
        <v>366</v>
      </c>
      <c r="D13" s="205" t="s">
        <v>269</v>
      </c>
      <c r="E13" s="215">
        <v>10</v>
      </c>
      <c r="F13" s="215">
        <v>2</v>
      </c>
      <c r="G13" s="214"/>
      <c r="H13" s="214"/>
      <c r="I13" s="214"/>
      <c r="J13" s="214"/>
      <c r="K13" s="214"/>
      <c r="L13" s="214"/>
      <c r="M13" s="214"/>
      <c r="N13" s="214"/>
      <c r="O13" s="215">
        <v>12</v>
      </c>
      <c r="P13" s="215">
        <v>16</v>
      </c>
      <c r="Q13" s="215">
        <v>40</v>
      </c>
    </row>
    <row r="14" spans="1:17" ht="13.5" thickBot="1" x14ac:dyDescent="0.25">
      <c r="A14" s="53"/>
      <c r="B14" s="212" t="s">
        <v>305</v>
      </c>
      <c r="C14" s="213" t="s">
        <v>367</v>
      </c>
      <c r="D14" s="205" t="s">
        <v>269</v>
      </c>
      <c r="E14" s="215">
        <v>38154</v>
      </c>
      <c r="F14" s="215">
        <v>44827</v>
      </c>
      <c r="G14" s="215">
        <v>43940</v>
      </c>
      <c r="H14" s="215">
        <v>47074</v>
      </c>
      <c r="I14" s="215">
        <v>54838</v>
      </c>
      <c r="J14" s="215">
        <v>62983</v>
      </c>
      <c r="K14" s="215">
        <v>93912</v>
      </c>
      <c r="L14" s="215">
        <v>84563</v>
      </c>
      <c r="M14" s="215">
        <v>60219</v>
      </c>
      <c r="N14" s="215">
        <v>50812</v>
      </c>
      <c r="O14" s="215">
        <v>38118</v>
      </c>
      <c r="P14" s="215">
        <v>43385</v>
      </c>
      <c r="Q14" s="215">
        <v>662825</v>
      </c>
    </row>
    <row r="15" spans="1:17" x14ac:dyDescent="0.2">
      <c r="A15" s="53"/>
      <c r="B15" s="328" t="s">
        <v>306</v>
      </c>
      <c r="C15" s="206" t="s">
        <v>368</v>
      </c>
      <c r="D15" s="327" t="s">
        <v>271</v>
      </c>
      <c r="E15" s="208">
        <v>3</v>
      </c>
      <c r="F15" s="209"/>
      <c r="G15" s="208">
        <v>5</v>
      </c>
      <c r="H15" s="208">
        <v>10</v>
      </c>
      <c r="I15" s="208">
        <v>4127</v>
      </c>
      <c r="J15" s="208">
        <v>3582</v>
      </c>
      <c r="K15" s="208">
        <v>25</v>
      </c>
      <c r="L15" s="208">
        <v>2880</v>
      </c>
      <c r="M15" s="208">
        <v>1750</v>
      </c>
      <c r="N15" s="208">
        <v>7462</v>
      </c>
      <c r="O15" s="208">
        <v>7</v>
      </c>
      <c r="P15" s="208">
        <v>3</v>
      </c>
      <c r="Q15" s="208">
        <v>19854</v>
      </c>
    </row>
    <row r="16" spans="1:17" x14ac:dyDescent="0.2">
      <c r="A16" s="53"/>
      <c r="B16" s="328"/>
      <c r="C16" s="206" t="s">
        <v>371</v>
      </c>
      <c r="D16" s="327"/>
      <c r="E16" s="208">
        <v>20</v>
      </c>
      <c r="F16" s="208">
        <v>19</v>
      </c>
      <c r="G16" s="208">
        <v>740</v>
      </c>
      <c r="H16" s="208">
        <v>832</v>
      </c>
      <c r="I16" s="208">
        <v>5567</v>
      </c>
      <c r="J16" s="208">
        <v>3640</v>
      </c>
      <c r="K16" s="208">
        <v>2523</v>
      </c>
      <c r="L16" s="208">
        <v>3176</v>
      </c>
      <c r="M16" s="208">
        <v>1586</v>
      </c>
      <c r="N16" s="208">
        <v>9055</v>
      </c>
      <c r="O16" s="208">
        <v>9324</v>
      </c>
      <c r="P16" s="208">
        <v>88</v>
      </c>
      <c r="Q16" s="208">
        <v>36570</v>
      </c>
    </row>
    <row r="17" spans="1:17" x14ac:dyDescent="0.2">
      <c r="A17" s="53"/>
      <c r="B17" s="328"/>
      <c r="C17" s="206" t="s">
        <v>372</v>
      </c>
      <c r="D17" s="327" t="s">
        <v>269</v>
      </c>
      <c r="E17" s="208">
        <v>4805</v>
      </c>
      <c r="F17" s="208">
        <v>4575</v>
      </c>
      <c r="G17" s="208">
        <v>9514</v>
      </c>
      <c r="H17" s="208">
        <v>18105</v>
      </c>
      <c r="I17" s="208">
        <v>30825</v>
      </c>
      <c r="J17" s="208">
        <v>36613</v>
      </c>
      <c r="K17" s="208">
        <v>55958</v>
      </c>
      <c r="L17" s="208">
        <v>37785</v>
      </c>
      <c r="M17" s="208">
        <v>36409</v>
      </c>
      <c r="N17" s="208">
        <v>35642</v>
      </c>
      <c r="O17" s="208">
        <v>6131</v>
      </c>
      <c r="P17" s="208">
        <v>4406</v>
      </c>
      <c r="Q17" s="208">
        <v>280768</v>
      </c>
    </row>
    <row r="18" spans="1:17" x14ac:dyDescent="0.2">
      <c r="A18" s="53"/>
      <c r="B18" s="328"/>
      <c r="C18" s="206" t="s">
        <v>373</v>
      </c>
      <c r="D18" s="327"/>
      <c r="E18" s="208">
        <v>173321</v>
      </c>
      <c r="F18" s="208">
        <v>217978</v>
      </c>
      <c r="G18" s="208">
        <v>445455</v>
      </c>
      <c r="H18" s="208">
        <v>964179</v>
      </c>
      <c r="I18" s="208">
        <v>1762715</v>
      </c>
      <c r="J18" s="208">
        <v>2191238</v>
      </c>
      <c r="K18" s="208">
        <v>2540663</v>
      </c>
      <c r="L18" s="208">
        <v>2499174</v>
      </c>
      <c r="M18" s="208">
        <v>2190764</v>
      </c>
      <c r="N18" s="208">
        <v>1908847</v>
      </c>
      <c r="O18" s="208">
        <v>391552</v>
      </c>
      <c r="P18" s="208">
        <v>250309</v>
      </c>
      <c r="Q18" s="208">
        <v>15536195</v>
      </c>
    </row>
    <row r="19" spans="1:17" x14ac:dyDescent="0.2">
      <c r="A19" s="53"/>
      <c r="B19" s="328"/>
      <c r="C19" s="206" t="s">
        <v>369</v>
      </c>
      <c r="D19" s="327" t="s">
        <v>271</v>
      </c>
      <c r="E19" s="208">
        <v>157</v>
      </c>
      <c r="F19" s="208">
        <v>123</v>
      </c>
      <c r="G19" s="208">
        <v>517</v>
      </c>
      <c r="H19" s="208">
        <v>1289</v>
      </c>
      <c r="I19" s="208">
        <v>2859</v>
      </c>
      <c r="J19" s="208">
        <v>3463</v>
      </c>
      <c r="K19" s="208">
        <v>4398</v>
      </c>
      <c r="L19" s="208">
        <v>5952</v>
      </c>
      <c r="M19" s="208">
        <v>4756</v>
      </c>
      <c r="N19" s="208">
        <v>4189</v>
      </c>
      <c r="O19" s="208">
        <v>900</v>
      </c>
      <c r="P19" s="208">
        <v>161</v>
      </c>
      <c r="Q19" s="208">
        <v>28764</v>
      </c>
    </row>
    <row r="20" spans="1:17" x14ac:dyDescent="0.2">
      <c r="A20" s="53"/>
      <c r="B20" s="328"/>
      <c r="C20" s="206" t="s">
        <v>620</v>
      </c>
      <c r="D20" s="327"/>
      <c r="E20" s="209"/>
      <c r="F20" s="208">
        <v>3</v>
      </c>
      <c r="G20" s="208">
        <v>6</v>
      </c>
      <c r="H20" s="208">
        <v>6</v>
      </c>
      <c r="I20" s="208">
        <v>33</v>
      </c>
      <c r="J20" s="208">
        <v>54</v>
      </c>
      <c r="K20" s="208">
        <v>43</v>
      </c>
      <c r="L20" s="208">
        <v>60</v>
      </c>
      <c r="M20" s="208">
        <v>32</v>
      </c>
      <c r="N20" s="208">
        <v>40</v>
      </c>
      <c r="O20" s="209"/>
      <c r="P20" s="208">
        <v>6</v>
      </c>
      <c r="Q20" s="208">
        <v>283</v>
      </c>
    </row>
    <row r="21" spans="1:17" x14ac:dyDescent="0.2">
      <c r="A21" s="53"/>
      <c r="B21" s="328"/>
      <c r="C21" s="206" t="s">
        <v>370</v>
      </c>
      <c r="D21" s="327"/>
      <c r="E21" s="209"/>
      <c r="F21" s="208">
        <v>22</v>
      </c>
      <c r="G21" s="208">
        <v>10</v>
      </c>
      <c r="H21" s="208">
        <v>30</v>
      </c>
      <c r="I21" s="208">
        <v>62</v>
      </c>
      <c r="J21" s="208">
        <v>73</v>
      </c>
      <c r="K21" s="208">
        <v>55</v>
      </c>
      <c r="L21" s="208">
        <v>30</v>
      </c>
      <c r="M21" s="208">
        <v>25</v>
      </c>
      <c r="N21" s="208">
        <v>27</v>
      </c>
      <c r="O21" s="208">
        <v>25</v>
      </c>
      <c r="P21" s="208">
        <v>13</v>
      </c>
      <c r="Q21" s="208">
        <v>372</v>
      </c>
    </row>
    <row r="22" spans="1:17" x14ac:dyDescent="0.2">
      <c r="A22" s="53"/>
      <c r="B22" s="328"/>
      <c r="C22" s="206" t="s">
        <v>374</v>
      </c>
      <c r="D22" s="327"/>
      <c r="E22" s="209"/>
      <c r="F22" s="209"/>
      <c r="G22" s="209"/>
      <c r="H22" s="208">
        <v>7</v>
      </c>
      <c r="I22" s="208">
        <v>12</v>
      </c>
      <c r="J22" s="209"/>
      <c r="K22" s="208">
        <v>13</v>
      </c>
      <c r="L22" s="208">
        <v>2</v>
      </c>
      <c r="M22" s="209"/>
      <c r="N22" s="208">
        <v>20</v>
      </c>
      <c r="O22" s="208">
        <v>2</v>
      </c>
      <c r="P22" s="209"/>
      <c r="Q22" s="208">
        <v>56</v>
      </c>
    </row>
    <row r="23" spans="1:17" ht="13.5" thickBot="1" x14ac:dyDescent="0.25">
      <c r="A23" s="53"/>
      <c r="B23" s="328"/>
      <c r="C23" s="210" t="s">
        <v>17</v>
      </c>
      <c r="D23" s="207" t="s">
        <v>264</v>
      </c>
      <c r="E23" s="211">
        <v>178306</v>
      </c>
      <c r="F23" s="211">
        <v>222720</v>
      </c>
      <c r="G23" s="211">
        <v>456247</v>
      </c>
      <c r="H23" s="211">
        <v>984458</v>
      </c>
      <c r="I23" s="211">
        <v>1806200</v>
      </c>
      <c r="J23" s="211">
        <v>2238663</v>
      </c>
      <c r="K23" s="211">
        <v>2603678</v>
      </c>
      <c r="L23" s="211">
        <v>2549059</v>
      </c>
      <c r="M23" s="211">
        <v>2235322</v>
      </c>
      <c r="N23" s="211">
        <v>1965282</v>
      </c>
      <c r="O23" s="211">
        <v>407941</v>
      </c>
      <c r="P23" s="211">
        <v>254986</v>
      </c>
      <c r="Q23" s="211">
        <v>15902862</v>
      </c>
    </row>
    <row r="24" spans="1:17" x14ac:dyDescent="0.2">
      <c r="A24" s="53"/>
      <c r="B24" s="323" t="s">
        <v>308</v>
      </c>
      <c r="C24" s="216" t="s">
        <v>375</v>
      </c>
      <c r="D24" s="217" t="s">
        <v>271</v>
      </c>
      <c r="E24" s="218">
        <v>45</v>
      </c>
      <c r="F24" s="218">
        <v>23</v>
      </c>
      <c r="G24" s="218">
        <v>50</v>
      </c>
      <c r="H24" s="218">
        <v>52</v>
      </c>
      <c r="I24" s="218">
        <v>14</v>
      </c>
      <c r="J24" s="218">
        <v>23</v>
      </c>
      <c r="K24" s="218">
        <v>72</v>
      </c>
      <c r="L24" s="218">
        <v>40</v>
      </c>
      <c r="M24" s="218">
        <v>23</v>
      </c>
      <c r="N24" s="218">
        <v>28</v>
      </c>
      <c r="O24" s="218">
        <v>105</v>
      </c>
      <c r="P24" s="218">
        <v>198</v>
      </c>
      <c r="Q24" s="218">
        <v>673</v>
      </c>
    </row>
    <row r="25" spans="1:17" x14ac:dyDescent="0.2">
      <c r="A25" s="53"/>
      <c r="B25" s="324"/>
      <c r="C25" s="219" t="s">
        <v>376</v>
      </c>
      <c r="D25" s="220" t="s">
        <v>270</v>
      </c>
      <c r="E25" s="221">
        <v>103927</v>
      </c>
      <c r="F25" s="221">
        <v>112781</v>
      </c>
      <c r="G25" s="221">
        <v>128800</v>
      </c>
      <c r="H25" s="221">
        <v>125496</v>
      </c>
      <c r="I25" s="221">
        <v>146307</v>
      </c>
      <c r="J25" s="221">
        <v>139510</v>
      </c>
      <c r="K25" s="221">
        <v>171994</v>
      </c>
      <c r="L25" s="221">
        <v>179899</v>
      </c>
      <c r="M25" s="221">
        <v>152186</v>
      </c>
      <c r="N25" s="221">
        <v>122718</v>
      </c>
      <c r="O25" s="221">
        <v>114798</v>
      </c>
      <c r="P25" s="221">
        <v>111172</v>
      </c>
      <c r="Q25" s="221">
        <v>1609588</v>
      </c>
    </row>
    <row r="26" spans="1:17" ht="13.5" thickBot="1" x14ac:dyDescent="0.25">
      <c r="A26" s="53"/>
      <c r="B26" s="325"/>
      <c r="C26" s="203" t="s">
        <v>17</v>
      </c>
      <c r="D26" s="204" t="s">
        <v>264</v>
      </c>
      <c r="E26" s="222">
        <v>103972</v>
      </c>
      <c r="F26" s="222">
        <v>112804</v>
      </c>
      <c r="G26" s="222">
        <v>128850</v>
      </c>
      <c r="H26" s="222">
        <v>125548</v>
      </c>
      <c r="I26" s="222">
        <v>146321</v>
      </c>
      <c r="J26" s="222">
        <v>139533</v>
      </c>
      <c r="K26" s="222">
        <v>172066</v>
      </c>
      <c r="L26" s="222">
        <v>179939</v>
      </c>
      <c r="M26" s="222">
        <v>152209</v>
      </c>
      <c r="N26" s="222">
        <v>122746</v>
      </c>
      <c r="O26" s="222">
        <v>114903</v>
      </c>
      <c r="P26" s="222">
        <v>111370</v>
      </c>
      <c r="Q26" s="222">
        <v>1610261</v>
      </c>
    </row>
    <row r="27" spans="1:17" x14ac:dyDescent="0.2">
      <c r="A27" s="53"/>
      <c r="B27" s="328" t="s">
        <v>309</v>
      </c>
      <c r="C27" s="206" t="s">
        <v>377</v>
      </c>
      <c r="D27" s="327" t="s">
        <v>271</v>
      </c>
      <c r="E27" s="208">
        <v>2</v>
      </c>
      <c r="F27" s="208">
        <v>8</v>
      </c>
      <c r="G27" s="208">
        <v>13</v>
      </c>
      <c r="H27" s="208">
        <v>54</v>
      </c>
      <c r="I27" s="208">
        <v>63</v>
      </c>
      <c r="J27" s="208">
        <v>249</v>
      </c>
      <c r="K27" s="208">
        <v>534</v>
      </c>
      <c r="L27" s="208">
        <v>1027</v>
      </c>
      <c r="M27" s="208">
        <v>212</v>
      </c>
      <c r="N27" s="208">
        <v>64</v>
      </c>
      <c r="O27" s="208">
        <v>7</v>
      </c>
      <c r="P27" s="209"/>
      <c r="Q27" s="208">
        <v>2233</v>
      </c>
    </row>
    <row r="28" spans="1:17" x14ac:dyDescent="0.2">
      <c r="A28" s="53"/>
      <c r="B28" s="328"/>
      <c r="C28" s="206" t="s">
        <v>378</v>
      </c>
      <c r="D28" s="327"/>
      <c r="E28" s="208">
        <v>1808</v>
      </c>
      <c r="F28" s="208">
        <v>5053</v>
      </c>
      <c r="G28" s="208">
        <v>27754</v>
      </c>
      <c r="H28" s="208">
        <v>5518</v>
      </c>
      <c r="I28" s="208">
        <v>88075</v>
      </c>
      <c r="J28" s="208">
        <v>106762</v>
      </c>
      <c r="K28" s="208">
        <v>125717</v>
      </c>
      <c r="L28" s="208">
        <v>138994</v>
      </c>
      <c r="M28" s="208">
        <v>120378</v>
      </c>
      <c r="N28" s="208">
        <v>140935</v>
      </c>
      <c r="O28" s="208">
        <v>25036</v>
      </c>
      <c r="P28" s="208">
        <v>3685</v>
      </c>
      <c r="Q28" s="208">
        <v>789715</v>
      </c>
    </row>
    <row r="29" spans="1:17" ht="13.5" thickBot="1" x14ac:dyDescent="0.25">
      <c r="A29" s="53"/>
      <c r="B29" s="328"/>
      <c r="C29" s="210" t="s">
        <v>17</v>
      </c>
      <c r="D29" s="207" t="s">
        <v>264</v>
      </c>
      <c r="E29" s="211">
        <v>1810</v>
      </c>
      <c r="F29" s="211">
        <v>5061</v>
      </c>
      <c r="G29" s="211">
        <v>27767</v>
      </c>
      <c r="H29" s="211">
        <v>5572</v>
      </c>
      <c r="I29" s="211">
        <v>88138</v>
      </c>
      <c r="J29" s="211">
        <v>107011</v>
      </c>
      <c r="K29" s="211">
        <v>126251</v>
      </c>
      <c r="L29" s="211">
        <v>140021</v>
      </c>
      <c r="M29" s="211">
        <v>120590</v>
      </c>
      <c r="N29" s="211">
        <v>140999</v>
      </c>
      <c r="O29" s="211">
        <v>25043</v>
      </c>
      <c r="P29" s="211">
        <v>3685</v>
      </c>
      <c r="Q29" s="211">
        <v>791948</v>
      </c>
    </row>
    <row r="30" spans="1:17" x14ac:dyDescent="0.2">
      <c r="A30" s="53"/>
      <c r="B30" s="323" t="s">
        <v>310</v>
      </c>
      <c r="C30" s="216" t="s">
        <v>382</v>
      </c>
      <c r="D30" s="217" t="s">
        <v>269</v>
      </c>
      <c r="E30" s="218">
        <v>153</v>
      </c>
      <c r="F30" s="218">
        <v>3</v>
      </c>
      <c r="G30" s="223"/>
      <c r="H30" s="218">
        <v>340</v>
      </c>
      <c r="I30" s="218">
        <v>495</v>
      </c>
      <c r="J30" s="218">
        <v>676</v>
      </c>
      <c r="K30" s="218">
        <v>2779</v>
      </c>
      <c r="L30" s="218">
        <v>2095</v>
      </c>
      <c r="M30" s="218">
        <v>901</v>
      </c>
      <c r="N30" s="218">
        <v>462</v>
      </c>
      <c r="O30" s="218">
        <v>171</v>
      </c>
      <c r="P30" s="218">
        <v>290</v>
      </c>
      <c r="Q30" s="218">
        <v>8365</v>
      </c>
    </row>
    <row r="31" spans="1:17" x14ac:dyDescent="0.2">
      <c r="A31" s="53"/>
      <c r="B31" s="324"/>
      <c r="C31" s="219" t="s">
        <v>380</v>
      </c>
      <c r="D31" s="326" t="s">
        <v>271</v>
      </c>
      <c r="E31" s="221">
        <v>275</v>
      </c>
      <c r="F31" s="221">
        <v>334</v>
      </c>
      <c r="G31" s="221">
        <v>325</v>
      </c>
      <c r="H31" s="221">
        <v>344</v>
      </c>
      <c r="I31" s="221">
        <v>382</v>
      </c>
      <c r="J31" s="221">
        <v>375</v>
      </c>
      <c r="K31" s="221">
        <v>395</v>
      </c>
      <c r="L31" s="221">
        <v>197</v>
      </c>
      <c r="M31" s="221">
        <v>191</v>
      </c>
      <c r="N31" s="221">
        <v>347</v>
      </c>
      <c r="O31" s="221">
        <v>304</v>
      </c>
      <c r="P31" s="221">
        <v>292</v>
      </c>
      <c r="Q31" s="221">
        <v>3761</v>
      </c>
    </row>
    <row r="32" spans="1:17" x14ac:dyDescent="0.2">
      <c r="A32" s="53"/>
      <c r="B32" s="324"/>
      <c r="C32" s="219" t="s">
        <v>381</v>
      </c>
      <c r="D32" s="326"/>
      <c r="E32" s="221">
        <v>542</v>
      </c>
      <c r="F32" s="221">
        <v>559</v>
      </c>
      <c r="G32" s="221">
        <v>633</v>
      </c>
      <c r="H32" s="221">
        <v>1465</v>
      </c>
      <c r="I32" s="221">
        <v>2434</v>
      </c>
      <c r="J32" s="221">
        <v>3714</v>
      </c>
      <c r="K32" s="221">
        <v>5752</v>
      </c>
      <c r="L32" s="221">
        <v>8999</v>
      </c>
      <c r="M32" s="221">
        <v>5252</v>
      </c>
      <c r="N32" s="221">
        <v>2366</v>
      </c>
      <c r="O32" s="221">
        <v>681</v>
      </c>
      <c r="P32" s="221">
        <v>759</v>
      </c>
      <c r="Q32" s="221">
        <v>33156</v>
      </c>
    </row>
    <row r="33" spans="1:17" x14ac:dyDescent="0.2">
      <c r="A33" s="53"/>
      <c r="B33" s="324"/>
      <c r="C33" s="219" t="s">
        <v>379</v>
      </c>
      <c r="D33" s="326"/>
      <c r="E33" s="224"/>
      <c r="F33" s="221">
        <v>2</v>
      </c>
      <c r="G33" s="224"/>
      <c r="H33" s="224"/>
      <c r="I33" s="224"/>
      <c r="J33" s="221">
        <v>3</v>
      </c>
      <c r="K33" s="221">
        <v>4</v>
      </c>
      <c r="L33" s="224"/>
      <c r="M33" s="224"/>
      <c r="N33" s="221">
        <v>2</v>
      </c>
      <c r="O33" s="224"/>
      <c r="P33" s="221">
        <v>6</v>
      </c>
      <c r="Q33" s="221">
        <v>17</v>
      </c>
    </row>
    <row r="34" spans="1:17" x14ac:dyDescent="0.2">
      <c r="A34" s="53"/>
      <c r="B34" s="324"/>
      <c r="C34" s="219" t="s">
        <v>654</v>
      </c>
      <c r="D34" s="326"/>
      <c r="E34" s="224"/>
      <c r="F34" s="224"/>
      <c r="G34" s="224"/>
      <c r="H34" s="221">
        <v>1</v>
      </c>
      <c r="I34" s="221">
        <v>1</v>
      </c>
      <c r="J34" s="221">
        <v>3</v>
      </c>
      <c r="K34" s="221">
        <v>2</v>
      </c>
      <c r="L34" s="224"/>
      <c r="M34" s="224"/>
      <c r="N34" s="224"/>
      <c r="O34" s="224"/>
      <c r="P34" s="224"/>
      <c r="Q34" s="221">
        <v>7</v>
      </c>
    </row>
    <row r="35" spans="1:17" ht="13.5" thickBot="1" x14ac:dyDescent="0.25">
      <c r="A35" s="53"/>
      <c r="B35" s="325"/>
      <c r="C35" s="203" t="s">
        <v>17</v>
      </c>
      <c r="D35" s="204" t="s">
        <v>264</v>
      </c>
      <c r="E35" s="222">
        <v>970</v>
      </c>
      <c r="F35" s="222">
        <v>898</v>
      </c>
      <c r="G35" s="222">
        <v>958</v>
      </c>
      <c r="H35" s="222">
        <v>2150</v>
      </c>
      <c r="I35" s="222">
        <v>3312</v>
      </c>
      <c r="J35" s="222">
        <v>4771</v>
      </c>
      <c r="K35" s="222">
        <v>8932</v>
      </c>
      <c r="L35" s="222">
        <v>11291</v>
      </c>
      <c r="M35" s="222">
        <v>6344</v>
      </c>
      <c r="N35" s="222">
        <v>3177</v>
      </c>
      <c r="O35" s="222">
        <v>1156</v>
      </c>
      <c r="P35" s="222">
        <v>1347</v>
      </c>
      <c r="Q35" s="222">
        <v>45306</v>
      </c>
    </row>
    <row r="36" spans="1:17" ht="13.5" thickBot="1" x14ac:dyDescent="0.25">
      <c r="A36" s="53"/>
      <c r="B36" s="225" t="s">
        <v>617</v>
      </c>
      <c r="C36" s="210" t="s">
        <v>621</v>
      </c>
      <c r="D36" s="207" t="s">
        <v>269</v>
      </c>
      <c r="E36" s="211">
        <v>1</v>
      </c>
      <c r="F36" s="226"/>
      <c r="G36" s="226"/>
      <c r="H36" s="226"/>
      <c r="I36" s="226"/>
      <c r="J36" s="226"/>
      <c r="K36" s="226"/>
      <c r="L36" s="226"/>
      <c r="M36" s="211">
        <v>4</v>
      </c>
      <c r="N36" s="226"/>
      <c r="O36" s="226"/>
      <c r="P36" s="211">
        <v>2</v>
      </c>
      <c r="Q36" s="211">
        <v>7</v>
      </c>
    </row>
    <row r="37" spans="1:17" x14ac:dyDescent="0.2">
      <c r="A37" s="53"/>
      <c r="B37" s="323" t="s">
        <v>313</v>
      </c>
      <c r="C37" s="216" t="s">
        <v>383</v>
      </c>
      <c r="D37" s="217" t="s">
        <v>269</v>
      </c>
      <c r="E37" s="218">
        <v>94</v>
      </c>
      <c r="F37" s="218">
        <v>234</v>
      </c>
      <c r="G37" s="218">
        <v>36</v>
      </c>
      <c r="H37" s="218">
        <v>27</v>
      </c>
      <c r="I37" s="218">
        <v>18</v>
      </c>
      <c r="J37" s="218">
        <v>10</v>
      </c>
      <c r="K37" s="218">
        <v>18</v>
      </c>
      <c r="L37" s="218">
        <v>9</v>
      </c>
      <c r="M37" s="218">
        <v>13</v>
      </c>
      <c r="N37" s="218">
        <v>23</v>
      </c>
      <c r="O37" s="218">
        <v>425</v>
      </c>
      <c r="P37" s="218">
        <v>7</v>
      </c>
      <c r="Q37" s="218">
        <v>914</v>
      </c>
    </row>
    <row r="38" spans="1:17" x14ac:dyDescent="0.2">
      <c r="A38" s="53"/>
      <c r="B38" s="324"/>
      <c r="C38" s="219" t="s">
        <v>384</v>
      </c>
      <c r="D38" s="326" t="s">
        <v>271</v>
      </c>
      <c r="E38" s="221">
        <v>325</v>
      </c>
      <c r="F38" s="221">
        <v>320</v>
      </c>
      <c r="G38" s="221">
        <v>620</v>
      </c>
      <c r="H38" s="221">
        <v>620</v>
      </c>
      <c r="I38" s="221">
        <v>590</v>
      </c>
      <c r="J38" s="221">
        <v>580</v>
      </c>
      <c r="K38" s="221">
        <v>882</v>
      </c>
      <c r="L38" s="221">
        <v>642</v>
      </c>
      <c r="M38" s="221">
        <v>615</v>
      </c>
      <c r="N38" s="221">
        <v>567</v>
      </c>
      <c r="O38" s="221">
        <v>384</v>
      </c>
      <c r="P38" s="221">
        <v>553</v>
      </c>
      <c r="Q38" s="221">
        <v>6698</v>
      </c>
    </row>
    <row r="39" spans="1:17" x14ac:dyDescent="0.2">
      <c r="A39" s="53"/>
      <c r="B39" s="324"/>
      <c r="C39" s="219" t="s">
        <v>634</v>
      </c>
      <c r="D39" s="326"/>
      <c r="E39" s="224"/>
      <c r="F39" s="224"/>
      <c r="G39" s="221">
        <v>1</v>
      </c>
      <c r="H39" s="224"/>
      <c r="I39" s="224"/>
      <c r="J39" s="224"/>
      <c r="K39" s="224"/>
      <c r="L39" s="224"/>
      <c r="M39" s="224"/>
      <c r="N39" s="224"/>
      <c r="O39" s="224"/>
      <c r="P39" s="224"/>
      <c r="Q39" s="221">
        <v>1</v>
      </c>
    </row>
    <row r="40" spans="1:17" ht="13.5" thickBot="1" x14ac:dyDescent="0.25">
      <c r="A40" s="53"/>
      <c r="B40" s="325"/>
      <c r="C40" s="203" t="s">
        <v>17</v>
      </c>
      <c r="D40" s="204" t="s">
        <v>264</v>
      </c>
      <c r="E40" s="222">
        <v>419</v>
      </c>
      <c r="F40" s="222">
        <v>554</v>
      </c>
      <c r="G40" s="222">
        <v>657</v>
      </c>
      <c r="H40" s="222">
        <v>647</v>
      </c>
      <c r="I40" s="222">
        <v>608</v>
      </c>
      <c r="J40" s="222">
        <v>590</v>
      </c>
      <c r="K40" s="222">
        <v>900</v>
      </c>
      <c r="L40" s="222">
        <v>651</v>
      </c>
      <c r="M40" s="222">
        <v>628</v>
      </c>
      <c r="N40" s="222">
        <v>590</v>
      </c>
      <c r="O40" s="222">
        <v>809</v>
      </c>
      <c r="P40" s="222">
        <v>560</v>
      </c>
      <c r="Q40" s="222">
        <v>7613</v>
      </c>
    </row>
    <row r="41" spans="1:17" x14ac:dyDescent="0.2">
      <c r="A41" s="53"/>
      <c r="B41" s="328" t="s">
        <v>314</v>
      </c>
      <c r="C41" s="206" t="s">
        <v>385</v>
      </c>
      <c r="D41" s="327" t="s">
        <v>271</v>
      </c>
      <c r="E41" s="208">
        <v>17</v>
      </c>
      <c r="F41" s="208">
        <v>2</v>
      </c>
      <c r="G41" s="208">
        <v>22</v>
      </c>
      <c r="H41" s="208">
        <v>8</v>
      </c>
      <c r="I41" s="208">
        <v>26</v>
      </c>
      <c r="J41" s="208">
        <v>6</v>
      </c>
      <c r="K41" s="208">
        <v>23</v>
      </c>
      <c r="L41" s="209"/>
      <c r="M41" s="208">
        <v>10</v>
      </c>
      <c r="N41" s="208">
        <v>16</v>
      </c>
      <c r="O41" s="208">
        <v>6</v>
      </c>
      <c r="P41" s="208">
        <v>15</v>
      </c>
      <c r="Q41" s="208">
        <v>151</v>
      </c>
    </row>
    <row r="42" spans="1:17" x14ac:dyDescent="0.2">
      <c r="A42" s="53"/>
      <c r="B42" s="328"/>
      <c r="C42" s="206" t="s">
        <v>386</v>
      </c>
      <c r="D42" s="327"/>
      <c r="E42" s="208">
        <v>2</v>
      </c>
      <c r="F42" s="208">
        <v>17</v>
      </c>
      <c r="G42" s="208">
        <v>33</v>
      </c>
      <c r="H42" s="208">
        <v>22</v>
      </c>
      <c r="I42" s="208">
        <v>8</v>
      </c>
      <c r="J42" s="208">
        <v>65</v>
      </c>
      <c r="K42" s="208">
        <v>17</v>
      </c>
      <c r="L42" s="208">
        <v>64</v>
      </c>
      <c r="M42" s="208">
        <v>39</v>
      </c>
      <c r="N42" s="208">
        <v>32</v>
      </c>
      <c r="O42" s="208">
        <v>2</v>
      </c>
      <c r="P42" s="208">
        <v>15</v>
      </c>
      <c r="Q42" s="208">
        <v>316</v>
      </c>
    </row>
    <row r="43" spans="1:17" x14ac:dyDescent="0.2">
      <c r="A43" s="53"/>
      <c r="B43" s="328"/>
      <c r="C43" s="206" t="s">
        <v>387</v>
      </c>
      <c r="D43" s="327"/>
      <c r="E43" s="208">
        <v>1023</v>
      </c>
      <c r="F43" s="208">
        <v>127</v>
      </c>
      <c r="G43" s="208">
        <v>166</v>
      </c>
      <c r="H43" s="208">
        <v>144</v>
      </c>
      <c r="I43" s="208">
        <v>1884</v>
      </c>
      <c r="J43" s="208">
        <v>1773</v>
      </c>
      <c r="K43" s="208">
        <v>1676</v>
      </c>
      <c r="L43" s="208">
        <v>1859</v>
      </c>
      <c r="M43" s="208">
        <v>2043</v>
      </c>
      <c r="N43" s="208">
        <v>1515</v>
      </c>
      <c r="O43" s="208">
        <v>998</v>
      </c>
      <c r="P43" s="208">
        <v>1894</v>
      </c>
      <c r="Q43" s="208">
        <v>15102</v>
      </c>
    </row>
    <row r="44" spans="1:17" x14ac:dyDescent="0.2">
      <c r="A44" s="53"/>
      <c r="B44" s="328"/>
      <c r="C44" s="206" t="s">
        <v>391</v>
      </c>
      <c r="D44" s="327"/>
      <c r="E44" s="208">
        <v>52</v>
      </c>
      <c r="F44" s="208">
        <v>21</v>
      </c>
      <c r="G44" s="208">
        <v>27</v>
      </c>
      <c r="H44" s="209"/>
      <c r="I44" s="208">
        <v>2875</v>
      </c>
      <c r="J44" s="208">
        <v>55</v>
      </c>
      <c r="K44" s="208">
        <v>6548</v>
      </c>
      <c r="L44" s="208">
        <v>3715</v>
      </c>
      <c r="M44" s="208">
        <v>2080</v>
      </c>
      <c r="N44" s="208">
        <v>909</v>
      </c>
      <c r="O44" s="208">
        <v>66</v>
      </c>
      <c r="P44" s="208">
        <v>12</v>
      </c>
      <c r="Q44" s="208">
        <v>16360</v>
      </c>
    </row>
    <row r="45" spans="1:17" x14ac:dyDescent="0.2">
      <c r="A45" s="53"/>
      <c r="B45" s="328"/>
      <c r="C45" s="206" t="s">
        <v>390</v>
      </c>
      <c r="D45" s="327"/>
      <c r="E45" s="208">
        <v>69</v>
      </c>
      <c r="F45" s="208">
        <v>56</v>
      </c>
      <c r="G45" s="208">
        <v>62</v>
      </c>
      <c r="H45" s="208">
        <v>403</v>
      </c>
      <c r="I45" s="208">
        <v>149</v>
      </c>
      <c r="J45" s="208">
        <v>36</v>
      </c>
      <c r="K45" s="208">
        <v>65</v>
      </c>
      <c r="L45" s="208">
        <v>72</v>
      </c>
      <c r="M45" s="208">
        <v>123</v>
      </c>
      <c r="N45" s="208">
        <v>56</v>
      </c>
      <c r="O45" s="208">
        <v>48</v>
      </c>
      <c r="P45" s="208">
        <v>79</v>
      </c>
      <c r="Q45" s="208">
        <v>1218</v>
      </c>
    </row>
    <row r="46" spans="1:17" x14ac:dyDescent="0.2">
      <c r="A46" s="53"/>
      <c r="B46" s="328"/>
      <c r="C46" s="206" t="s">
        <v>388</v>
      </c>
      <c r="D46" s="327"/>
      <c r="E46" s="209"/>
      <c r="F46" s="208">
        <v>7</v>
      </c>
      <c r="G46" s="208">
        <v>2</v>
      </c>
      <c r="H46" s="209"/>
      <c r="I46" s="208">
        <v>14</v>
      </c>
      <c r="J46" s="208">
        <v>18</v>
      </c>
      <c r="K46" s="208">
        <v>108</v>
      </c>
      <c r="L46" s="208">
        <v>25</v>
      </c>
      <c r="M46" s="208">
        <v>17</v>
      </c>
      <c r="N46" s="208">
        <v>2</v>
      </c>
      <c r="O46" s="208">
        <v>2</v>
      </c>
      <c r="P46" s="208">
        <v>2</v>
      </c>
      <c r="Q46" s="208">
        <v>197</v>
      </c>
    </row>
    <row r="47" spans="1:17" x14ac:dyDescent="0.2">
      <c r="A47" s="53"/>
      <c r="B47" s="328"/>
      <c r="C47" s="206" t="s">
        <v>392</v>
      </c>
      <c r="D47" s="207" t="s">
        <v>269</v>
      </c>
      <c r="E47" s="209"/>
      <c r="F47" s="208">
        <v>1</v>
      </c>
      <c r="G47" s="208">
        <v>5</v>
      </c>
      <c r="H47" s="208">
        <v>57</v>
      </c>
      <c r="I47" s="208">
        <v>80</v>
      </c>
      <c r="J47" s="209"/>
      <c r="K47" s="208">
        <v>1</v>
      </c>
      <c r="L47" s="208">
        <v>2</v>
      </c>
      <c r="M47" s="209"/>
      <c r="N47" s="208">
        <v>34</v>
      </c>
      <c r="O47" s="209"/>
      <c r="P47" s="209"/>
      <c r="Q47" s="208">
        <v>180</v>
      </c>
    </row>
    <row r="48" spans="1:17" x14ac:dyDescent="0.2">
      <c r="A48" s="53"/>
      <c r="B48" s="328"/>
      <c r="C48" s="206" t="s">
        <v>389</v>
      </c>
      <c r="D48" s="207" t="s">
        <v>271</v>
      </c>
      <c r="E48" s="209"/>
      <c r="F48" s="209"/>
      <c r="G48" s="209"/>
      <c r="H48" s="209"/>
      <c r="I48" s="208">
        <v>11</v>
      </c>
      <c r="J48" s="208">
        <v>8</v>
      </c>
      <c r="K48" s="208">
        <v>6</v>
      </c>
      <c r="L48" s="209"/>
      <c r="M48" s="208">
        <v>10</v>
      </c>
      <c r="N48" s="209"/>
      <c r="O48" s="209"/>
      <c r="P48" s="209"/>
      <c r="Q48" s="208">
        <v>35</v>
      </c>
    </row>
    <row r="49" spans="1:17" ht="13.5" thickBot="1" x14ac:dyDescent="0.25">
      <c r="A49" s="53"/>
      <c r="B49" s="328"/>
      <c r="C49" s="210" t="s">
        <v>17</v>
      </c>
      <c r="D49" s="207" t="s">
        <v>264</v>
      </c>
      <c r="E49" s="211">
        <v>1163</v>
      </c>
      <c r="F49" s="211">
        <v>231</v>
      </c>
      <c r="G49" s="211">
        <v>317</v>
      </c>
      <c r="H49" s="211">
        <v>634</v>
      </c>
      <c r="I49" s="211">
        <v>5047</v>
      </c>
      <c r="J49" s="211">
        <v>1961</v>
      </c>
      <c r="K49" s="211">
        <v>8444</v>
      </c>
      <c r="L49" s="211">
        <v>5737</v>
      </c>
      <c r="M49" s="211">
        <v>4322</v>
      </c>
      <c r="N49" s="211">
        <v>2564</v>
      </c>
      <c r="O49" s="211">
        <v>1122</v>
      </c>
      <c r="P49" s="211">
        <v>2017</v>
      </c>
      <c r="Q49" s="211">
        <v>33559</v>
      </c>
    </row>
    <row r="50" spans="1:17" ht="13.5" thickBot="1" x14ac:dyDescent="0.25">
      <c r="A50" s="53"/>
      <c r="B50" s="212" t="s">
        <v>315</v>
      </c>
      <c r="C50" s="213" t="s">
        <v>393</v>
      </c>
      <c r="D50" s="205" t="s">
        <v>269</v>
      </c>
      <c r="E50" s="215">
        <v>11</v>
      </c>
      <c r="F50" s="215">
        <v>9</v>
      </c>
      <c r="G50" s="215">
        <v>4750</v>
      </c>
      <c r="H50" s="215">
        <v>2429</v>
      </c>
      <c r="I50" s="215">
        <v>2071</v>
      </c>
      <c r="J50" s="215">
        <v>2425</v>
      </c>
      <c r="K50" s="215">
        <v>1924</v>
      </c>
      <c r="L50" s="215">
        <v>2179</v>
      </c>
      <c r="M50" s="215">
        <v>1563</v>
      </c>
      <c r="N50" s="215">
        <v>1354</v>
      </c>
      <c r="O50" s="215">
        <v>447</v>
      </c>
      <c r="P50" s="215">
        <v>3</v>
      </c>
      <c r="Q50" s="215">
        <v>19165</v>
      </c>
    </row>
    <row r="51" spans="1:17" ht="13.5" thickBot="1" x14ac:dyDescent="0.25">
      <c r="A51" s="53"/>
      <c r="B51" s="225" t="s">
        <v>316</v>
      </c>
      <c r="C51" s="210" t="s">
        <v>394</v>
      </c>
      <c r="D51" s="207" t="s">
        <v>269</v>
      </c>
      <c r="E51" s="211">
        <v>651</v>
      </c>
      <c r="F51" s="211">
        <v>697</v>
      </c>
      <c r="G51" s="211">
        <v>1107</v>
      </c>
      <c r="H51" s="211">
        <v>1912</v>
      </c>
      <c r="I51" s="211">
        <v>2303</v>
      </c>
      <c r="J51" s="211">
        <v>3621</v>
      </c>
      <c r="K51" s="211">
        <v>6915</v>
      </c>
      <c r="L51" s="211">
        <v>4543</v>
      </c>
      <c r="M51" s="211">
        <v>5071</v>
      </c>
      <c r="N51" s="211">
        <v>4298</v>
      </c>
      <c r="O51" s="211">
        <v>1301</v>
      </c>
      <c r="P51" s="211">
        <v>1470</v>
      </c>
      <c r="Q51" s="211">
        <v>33889</v>
      </c>
    </row>
    <row r="52" spans="1:17" x14ac:dyDescent="0.2">
      <c r="A52" s="53"/>
      <c r="B52" s="323" t="s">
        <v>317</v>
      </c>
      <c r="C52" s="216" t="s">
        <v>395</v>
      </c>
      <c r="D52" s="330" t="s">
        <v>270</v>
      </c>
      <c r="E52" s="218">
        <v>41892</v>
      </c>
      <c r="F52" s="218">
        <v>49556</v>
      </c>
      <c r="G52" s="218">
        <v>60102</v>
      </c>
      <c r="H52" s="218">
        <v>78689</v>
      </c>
      <c r="I52" s="218">
        <v>74741</v>
      </c>
      <c r="J52" s="218">
        <v>78597</v>
      </c>
      <c r="K52" s="218">
        <v>93067</v>
      </c>
      <c r="L52" s="218">
        <v>97093</v>
      </c>
      <c r="M52" s="218">
        <v>81264</v>
      </c>
      <c r="N52" s="218">
        <v>78707</v>
      </c>
      <c r="O52" s="218">
        <v>61917</v>
      </c>
      <c r="P52" s="218">
        <v>62773</v>
      </c>
      <c r="Q52" s="218">
        <v>858398</v>
      </c>
    </row>
    <row r="53" spans="1:17" x14ac:dyDescent="0.2">
      <c r="A53" s="53"/>
      <c r="B53" s="324"/>
      <c r="C53" s="219" t="s">
        <v>396</v>
      </c>
      <c r="D53" s="326"/>
      <c r="E53" s="221">
        <v>45649</v>
      </c>
      <c r="F53" s="221">
        <v>43105</v>
      </c>
      <c r="G53" s="221">
        <v>56425</v>
      </c>
      <c r="H53" s="221">
        <v>58968</v>
      </c>
      <c r="I53" s="221">
        <v>69058</v>
      </c>
      <c r="J53" s="221">
        <v>64480</v>
      </c>
      <c r="K53" s="221">
        <v>105133</v>
      </c>
      <c r="L53" s="221">
        <v>88751</v>
      </c>
      <c r="M53" s="221">
        <v>68981</v>
      </c>
      <c r="N53" s="221">
        <v>71406</v>
      </c>
      <c r="O53" s="221">
        <v>54649</v>
      </c>
      <c r="P53" s="221">
        <v>51602</v>
      </c>
      <c r="Q53" s="221">
        <v>778207</v>
      </c>
    </row>
    <row r="54" spans="1:17" x14ac:dyDescent="0.2">
      <c r="A54" s="53"/>
      <c r="B54" s="324"/>
      <c r="C54" s="219" t="s">
        <v>635</v>
      </c>
      <c r="D54" s="220" t="s">
        <v>271</v>
      </c>
      <c r="E54" s="221">
        <v>36</v>
      </c>
      <c r="F54" s="221">
        <v>6</v>
      </c>
      <c r="G54" s="221">
        <v>37</v>
      </c>
      <c r="H54" s="221">
        <v>12</v>
      </c>
      <c r="I54" s="221">
        <v>23</v>
      </c>
      <c r="J54" s="221">
        <v>8</v>
      </c>
      <c r="K54" s="221">
        <v>6</v>
      </c>
      <c r="L54" s="221">
        <v>22</v>
      </c>
      <c r="M54" s="221">
        <v>2</v>
      </c>
      <c r="N54" s="221">
        <v>9</v>
      </c>
      <c r="O54" s="221">
        <v>30</v>
      </c>
      <c r="P54" s="221">
        <v>11</v>
      </c>
      <c r="Q54" s="221">
        <v>202</v>
      </c>
    </row>
    <row r="55" spans="1:17" x14ac:dyDescent="0.2">
      <c r="A55" s="53"/>
      <c r="B55" s="324"/>
      <c r="C55" s="219" t="s">
        <v>397</v>
      </c>
      <c r="D55" s="326" t="s">
        <v>270</v>
      </c>
      <c r="E55" s="221">
        <v>133070</v>
      </c>
      <c r="F55" s="221">
        <v>159781</v>
      </c>
      <c r="G55" s="221">
        <v>190707</v>
      </c>
      <c r="H55" s="221">
        <v>239525</v>
      </c>
      <c r="I55" s="221">
        <v>225642</v>
      </c>
      <c r="J55" s="221">
        <v>262897</v>
      </c>
      <c r="K55" s="221">
        <v>574121</v>
      </c>
      <c r="L55" s="221">
        <v>301786</v>
      </c>
      <c r="M55" s="221">
        <v>238648</v>
      </c>
      <c r="N55" s="221">
        <v>227781</v>
      </c>
      <c r="O55" s="221">
        <v>189917</v>
      </c>
      <c r="P55" s="221">
        <v>205641</v>
      </c>
      <c r="Q55" s="221">
        <v>2949516</v>
      </c>
    </row>
    <row r="56" spans="1:17" x14ac:dyDescent="0.2">
      <c r="A56" s="53"/>
      <c r="B56" s="324"/>
      <c r="C56" s="219" t="s">
        <v>399</v>
      </c>
      <c r="D56" s="326"/>
      <c r="E56" s="221">
        <v>16168</v>
      </c>
      <c r="F56" s="221">
        <v>15552</v>
      </c>
      <c r="G56" s="221">
        <v>18477</v>
      </c>
      <c r="H56" s="221">
        <v>17847</v>
      </c>
      <c r="I56" s="221">
        <v>21326</v>
      </c>
      <c r="J56" s="221">
        <v>19293</v>
      </c>
      <c r="K56" s="221">
        <v>28176</v>
      </c>
      <c r="L56" s="221">
        <v>16742</v>
      </c>
      <c r="M56" s="221">
        <v>18972</v>
      </c>
      <c r="N56" s="221">
        <v>19732</v>
      </c>
      <c r="O56" s="221">
        <v>17488</v>
      </c>
      <c r="P56" s="221">
        <v>19318</v>
      </c>
      <c r="Q56" s="221">
        <v>229091</v>
      </c>
    </row>
    <row r="57" spans="1:17" x14ac:dyDescent="0.2">
      <c r="A57" s="53"/>
      <c r="B57" s="324"/>
      <c r="C57" s="219" t="s">
        <v>398</v>
      </c>
      <c r="D57" s="220" t="s">
        <v>272</v>
      </c>
      <c r="E57" s="221">
        <v>899</v>
      </c>
      <c r="F57" s="221">
        <v>735</v>
      </c>
      <c r="G57" s="221">
        <v>1271</v>
      </c>
      <c r="H57" s="221">
        <v>1550</v>
      </c>
      <c r="I57" s="221">
        <v>1760</v>
      </c>
      <c r="J57" s="221">
        <v>1910</v>
      </c>
      <c r="K57" s="221">
        <v>2848</v>
      </c>
      <c r="L57" s="221">
        <v>2711</v>
      </c>
      <c r="M57" s="221">
        <v>2139</v>
      </c>
      <c r="N57" s="221">
        <v>1789</v>
      </c>
      <c r="O57" s="221">
        <v>998</v>
      </c>
      <c r="P57" s="221">
        <v>921</v>
      </c>
      <c r="Q57" s="221">
        <v>19531</v>
      </c>
    </row>
    <row r="58" spans="1:17" ht="13.5" thickBot="1" x14ac:dyDescent="0.25">
      <c r="A58" s="53"/>
      <c r="B58" s="325"/>
      <c r="C58" s="203" t="s">
        <v>17</v>
      </c>
      <c r="D58" s="204" t="s">
        <v>264</v>
      </c>
      <c r="E58" s="222">
        <v>237714</v>
      </c>
      <c r="F58" s="222">
        <v>268735</v>
      </c>
      <c r="G58" s="222">
        <v>327019</v>
      </c>
      <c r="H58" s="222">
        <v>396591</v>
      </c>
      <c r="I58" s="222">
        <v>392550</v>
      </c>
      <c r="J58" s="222">
        <v>427185</v>
      </c>
      <c r="K58" s="222">
        <v>803351</v>
      </c>
      <c r="L58" s="222">
        <v>507105</v>
      </c>
      <c r="M58" s="222">
        <v>410006</v>
      </c>
      <c r="N58" s="222">
        <v>399424</v>
      </c>
      <c r="O58" s="222">
        <v>324999</v>
      </c>
      <c r="P58" s="222">
        <v>340266</v>
      </c>
      <c r="Q58" s="222">
        <v>4834945</v>
      </c>
    </row>
    <row r="59" spans="1:17" ht="13.5" thickBot="1" x14ac:dyDescent="0.25">
      <c r="A59" s="53"/>
      <c r="B59" s="225" t="s">
        <v>318</v>
      </c>
      <c r="C59" s="210" t="s">
        <v>400</v>
      </c>
      <c r="D59" s="207" t="s">
        <v>269</v>
      </c>
      <c r="E59" s="211">
        <v>512</v>
      </c>
      <c r="F59" s="211">
        <v>439</v>
      </c>
      <c r="G59" s="211">
        <v>505</v>
      </c>
      <c r="H59" s="211">
        <v>1088</v>
      </c>
      <c r="I59" s="211">
        <v>1661</v>
      </c>
      <c r="J59" s="211">
        <v>2349</v>
      </c>
      <c r="K59" s="211">
        <v>4059</v>
      </c>
      <c r="L59" s="211">
        <v>2950</v>
      </c>
      <c r="M59" s="211">
        <v>2006</v>
      </c>
      <c r="N59" s="211">
        <v>1532</v>
      </c>
      <c r="O59" s="211">
        <v>490</v>
      </c>
      <c r="P59" s="211">
        <v>1117</v>
      </c>
      <c r="Q59" s="211">
        <v>18708</v>
      </c>
    </row>
    <row r="60" spans="1:17" ht="13.5" thickBot="1" x14ac:dyDescent="0.25">
      <c r="A60" s="53"/>
      <c r="B60" s="212" t="s">
        <v>319</v>
      </c>
      <c r="C60" s="213" t="s">
        <v>401</v>
      </c>
      <c r="D60" s="205" t="s">
        <v>269</v>
      </c>
      <c r="E60" s="214"/>
      <c r="F60" s="215">
        <v>2</v>
      </c>
      <c r="G60" s="214"/>
      <c r="H60" s="214"/>
      <c r="I60" s="214"/>
      <c r="J60" s="214"/>
      <c r="K60" s="214"/>
      <c r="L60" s="214"/>
      <c r="M60" s="214"/>
      <c r="N60" s="214"/>
      <c r="O60" s="214"/>
      <c r="P60" s="215">
        <v>7</v>
      </c>
      <c r="Q60" s="215">
        <v>9</v>
      </c>
    </row>
    <row r="61" spans="1:17" ht="13.5" thickBot="1" x14ac:dyDescent="0.25">
      <c r="A61" s="53"/>
      <c r="B61" s="212" t="s">
        <v>320</v>
      </c>
      <c r="C61" s="213" t="s">
        <v>402</v>
      </c>
      <c r="D61" s="205" t="s">
        <v>269</v>
      </c>
      <c r="E61" s="215">
        <v>13</v>
      </c>
      <c r="F61" s="215">
        <v>1</v>
      </c>
      <c r="G61" s="214"/>
      <c r="H61" s="215">
        <v>1</v>
      </c>
      <c r="I61" s="215">
        <v>1</v>
      </c>
      <c r="J61" s="215">
        <v>3</v>
      </c>
      <c r="K61" s="215">
        <v>90</v>
      </c>
      <c r="L61" s="215">
        <v>51</v>
      </c>
      <c r="M61" s="215">
        <v>14</v>
      </c>
      <c r="N61" s="214"/>
      <c r="O61" s="215">
        <v>6</v>
      </c>
      <c r="P61" s="215">
        <v>6</v>
      </c>
      <c r="Q61" s="215">
        <v>186</v>
      </c>
    </row>
    <row r="62" spans="1:17" ht="13.5" thickBot="1" x14ac:dyDescent="0.25">
      <c r="A62" s="53"/>
      <c r="B62" s="212" t="s">
        <v>321</v>
      </c>
      <c r="C62" s="213" t="s">
        <v>403</v>
      </c>
      <c r="D62" s="205" t="s">
        <v>269</v>
      </c>
      <c r="E62" s="215">
        <v>1724</v>
      </c>
      <c r="F62" s="215">
        <v>1891</v>
      </c>
      <c r="G62" s="215">
        <v>2184</v>
      </c>
      <c r="H62" s="215">
        <v>2831</v>
      </c>
      <c r="I62" s="215">
        <v>3067</v>
      </c>
      <c r="J62" s="215">
        <v>4313</v>
      </c>
      <c r="K62" s="215">
        <v>9058</v>
      </c>
      <c r="L62" s="215">
        <v>5133</v>
      </c>
      <c r="M62" s="215">
        <v>2557</v>
      </c>
      <c r="N62" s="215">
        <v>2953</v>
      </c>
      <c r="O62" s="215">
        <v>1621</v>
      </c>
      <c r="P62" s="215">
        <v>1779</v>
      </c>
      <c r="Q62" s="215">
        <v>39111</v>
      </c>
    </row>
    <row r="63" spans="1:17" x14ac:dyDescent="0.2">
      <c r="A63" s="53"/>
      <c r="B63" s="328" t="s">
        <v>322</v>
      </c>
      <c r="C63" s="206" t="s">
        <v>404</v>
      </c>
      <c r="D63" s="227" t="s">
        <v>270</v>
      </c>
      <c r="E63" s="208">
        <v>3071</v>
      </c>
      <c r="F63" s="208">
        <v>2127</v>
      </c>
      <c r="G63" s="208">
        <v>818</v>
      </c>
      <c r="H63" s="208">
        <v>1326</v>
      </c>
      <c r="I63" s="208">
        <v>2462</v>
      </c>
      <c r="J63" s="208">
        <v>1732</v>
      </c>
      <c r="K63" s="208">
        <v>2691</v>
      </c>
      <c r="L63" s="208">
        <v>746</v>
      </c>
      <c r="M63" s="208">
        <v>266</v>
      </c>
      <c r="N63" s="208">
        <v>45</v>
      </c>
      <c r="O63" s="208">
        <v>13</v>
      </c>
      <c r="P63" s="208">
        <v>17</v>
      </c>
      <c r="Q63" s="208">
        <v>15314</v>
      </c>
    </row>
    <row r="64" spans="1:17" x14ac:dyDescent="0.2">
      <c r="A64" s="53"/>
      <c r="B64" s="328"/>
      <c r="C64" s="206" t="s">
        <v>405</v>
      </c>
      <c r="D64" s="227" t="s">
        <v>269</v>
      </c>
      <c r="E64" s="208">
        <v>2235</v>
      </c>
      <c r="F64" s="208">
        <v>2481</v>
      </c>
      <c r="G64" s="208">
        <v>2548</v>
      </c>
      <c r="H64" s="208">
        <v>3477</v>
      </c>
      <c r="I64" s="208">
        <v>4512</v>
      </c>
      <c r="J64" s="208">
        <v>5366</v>
      </c>
      <c r="K64" s="208">
        <v>13413</v>
      </c>
      <c r="L64" s="208">
        <v>7951</v>
      </c>
      <c r="M64" s="208">
        <v>6105</v>
      </c>
      <c r="N64" s="208">
        <v>6113</v>
      </c>
      <c r="O64" s="208">
        <v>3897</v>
      </c>
      <c r="P64" s="208">
        <v>4954</v>
      </c>
      <c r="Q64" s="208">
        <v>63052</v>
      </c>
    </row>
    <row r="65" spans="1:17" ht="13.5" thickBot="1" x14ac:dyDescent="0.25">
      <c r="A65" s="53"/>
      <c r="B65" s="328"/>
      <c r="C65" s="210" t="s">
        <v>17</v>
      </c>
      <c r="D65" s="207" t="s">
        <v>264</v>
      </c>
      <c r="E65" s="211">
        <v>5306</v>
      </c>
      <c r="F65" s="211">
        <v>4608</v>
      </c>
      <c r="G65" s="211">
        <v>3366</v>
      </c>
      <c r="H65" s="211">
        <v>4803</v>
      </c>
      <c r="I65" s="211">
        <v>6974</v>
      </c>
      <c r="J65" s="211">
        <v>7098</v>
      </c>
      <c r="K65" s="211">
        <v>16104</v>
      </c>
      <c r="L65" s="211">
        <v>8697</v>
      </c>
      <c r="M65" s="211">
        <v>6371</v>
      </c>
      <c r="N65" s="211">
        <v>6158</v>
      </c>
      <c r="O65" s="211">
        <v>3910</v>
      </c>
      <c r="P65" s="211">
        <v>4971</v>
      </c>
      <c r="Q65" s="211">
        <v>78366</v>
      </c>
    </row>
    <row r="66" spans="1:17" ht="13.5" thickBot="1" x14ac:dyDescent="0.25">
      <c r="A66" s="53"/>
      <c r="B66" s="212" t="s">
        <v>323</v>
      </c>
      <c r="C66" s="213" t="s">
        <v>406</v>
      </c>
      <c r="D66" s="205" t="s">
        <v>271</v>
      </c>
      <c r="E66" s="215">
        <v>321</v>
      </c>
      <c r="F66" s="215">
        <v>125</v>
      </c>
      <c r="G66" s="215">
        <v>411</v>
      </c>
      <c r="H66" s="215">
        <v>330</v>
      </c>
      <c r="I66" s="215">
        <v>393</v>
      </c>
      <c r="J66" s="215">
        <v>153</v>
      </c>
      <c r="K66" s="215">
        <v>309</v>
      </c>
      <c r="L66" s="215">
        <v>272</v>
      </c>
      <c r="M66" s="215">
        <v>402</v>
      </c>
      <c r="N66" s="215">
        <v>523</v>
      </c>
      <c r="O66" s="215">
        <v>598</v>
      </c>
      <c r="P66" s="215">
        <v>602</v>
      </c>
      <c r="Q66" s="215">
        <v>4439</v>
      </c>
    </row>
    <row r="67" spans="1:17" x14ac:dyDescent="0.2">
      <c r="A67" s="53"/>
      <c r="B67" s="328" t="s">
        <v>324</v>
      </c>
      <c r="C67" s="210" t="s">
        <v>407</v>
      </c>
      <c r="D67" s="327" t="s">
        <v>270</v>
      </c>
      <c r="E67" s="208">
        <v>26726</v>
      </c>
      <c r="F67" s="208">
        <v>29267</v>
      </c>
      <c r="G67" s="208">
        <v>26498</v>
      </c>
      <c r="H67" s="208">
        <v>26260</v>
      </c>
      <c r="I67" s="208">
        <v>34166</v>
      </c>
      <c r="J67" s="208">
        <v>39328</v>
      </c>
      <c r="K67" s="208">
        <v>51404</v>
      </c>
      <c r="L67" s="208">
        <v>51043</v>
      </c>
      <c r="M67" s="208">
        <v>51123</v>
      </c>
      <c r="N67" s="208">
        <v>46557</v>
      </c>
      <c r="O67" s="208">
        <v>57335</v>
      </c>
      <c r="P67" s="208">
        <v>56325</v>
      </c>
      <c r="Q67" s="208">
        <v>496032</v>
      </c>
    </row>
    <row r="68" spans="1:17" x14ac:dyDescent="0.2">
      <c r="A68" s="53"/>
      <c r="B68" s="328"/>
      <c r="C68" s="210" t="s">
        <v>636</v>
      </c>
      <c r="D68" s="327"/>
      <c r="E68" s="208">
        <v>2414</v>
      </c>
      <c r="F68" s="208">
        <v>2418</v>
      </c>
      <c r="G68" s="208">
        <v>3757</v>
      </c>
      <c r="H68" s="208">
        <v>2247</v>
      </c>
      <c r="I68" s="208">
        <v>2804</v>
      </c>
      <c r="J68" s="208">
        <v>3383</v>
      </c>
      <c r="K68" s="208">
        <v>3140</v>
      </c>
      <c r="L68" s="208">
        <v>2789</v>
      </c>
      <c r="M68" s="208">
        <v>3466</v>
      </c>
      <c r="N68" s="208">
        <v>2392</v>
      </c>
      <c r="O68" s="208">
        <v>1993</v>
      </c>
      <c r="P68" s="208">
        <v>3038</v>
      </c>
      <c r="Q68" s="208">
        <v>33841</v>
      </c>
    </row>
    <row r="69" spans="1:17" x14ac:dyDescent="0.2">
      <c r="A69" s="53"/>
      <c r="B69" s="328"/>
      <c r="C69" s="210" t="s">
        <v>408</v>
      </c>
      <c r="D69" s="327"/>
      <c r="E69" s="208">
        <v>2077</v>
      </c>
      <c r="F69" s="208">
        <v>2722</v>
      </c>
      <c r="G69" s="208">
        <v>3166</v>
      </c>
      <c r="H69" s="208">
        <v>2744</v>
      </c>
      <c r="I69" s="208">
        <v>4324</v>
      </c>
      <c r="J69" s="208">
        <v>5519</v>
      </c>
      <c r="K69" s="208">
        <v>5930</v>
      </c>
      <c r="L69" s="208">
        <v>6253</v>
      </c>
      <c r="M69" s="208">
        <v>7316</v>
      </c>
      <c r="N69" s="208">
        <v>5127</v>
      </c>
      <c r="O69" s="208">
        <v>4071</v>
      </c>
      <c r="P69" s="208">
        <v>4169</v>
      </c>
      <c r="Q69" s="208">
        <v>53418</v>
      </c>
    </row>
    <row r="70" spans="1:17" ht="13.5" thickBot="1" x14ac:dyDescent="0.25">
      <c r="A70" s="53"/>
      <c r="B70" s="328"/>
      <c r="C70" s="210" t="s">
        <v>17</v>
      </c>
      <c r="D70" s="207" t="s">
        <v>264</v>
      </c>
      <c r="E70" s="211">
        <v>31217</v>
      </c>
      <c r="F70" s="211">
        <v>34407</v>
      </c>
      <c r="G70" s="211">
        <v>33421</v>
      </c>
      <c r="H70" s="211">
        <v>31251</v>
      </c>
      <c r="I70" s="211">
        <v>41294</v>
      </c>
      <c r="J70" s="211">
        <v>48230</v>
      </c>
      <c r="K70" s="211">
        <v>60474</v>
      </c>
      <c r="L70" s="211">
        <v>60085</v>
      </c>
      <c r="M70" s="211">
        <v>61905</v>
      </c>
      <c r="N70" s="211">
        <v>54076</v>
      </c>
      <c r="O70" s="211">
        <v>63399</v>
      </c>
      <c r="P70" s="211">
        <v>63532</v>
      </c>
      <c r="Q70" s="211">
        <v>583291</v>
      </c>
    </row>
    <row r="71" spans="1:17" x14ac:dyDescent="0.2">
      <c r="A71" s="53"/>
      <c r="B71" s="323" t="s">
        <v>325</v>
      </c>
      <c r="C71" s="216" t="s">
        <v>409</v>
      </c>
      <c r="D71" s="217" t="s">
        <v>270</v>
      </c>
      <c r="E71" s="218">
        <v>1938</v>
      </c>
      <c r="F71" s="218">
        <v>1785</v>
      </c>
      <c r="G71" s="218">
        <v>1811</v>
      </c>
      <c r="H71" s="218">
        <v>1715</v>
      </c>
      <c r="I71" s="218">
        <v>1849</v>
      </c>
      <c r="J71" s="218">
        <v>1833</v>
      </c>
      <c r="K71" s="218">
        <v>1552</v>
      </c>
      <c r="L71" s="218">
        <v>1722</v>
      </c>
      <c r="M71" s="218">
        <v>1607</v>
      </c>
      <c r="N71" s="218">
        <v>1360</v>
      </c>
      <c r="O71" s="218">
        <v>1276</v>
      </c>
      <c r="P71" s="218">
        <v>1430</v>
      </c>
      <c r="Q71" s="218">
        <v>19878</v>
      </c>
    </row>
    <row r="72" spans="1:17" x14ac:dyDescent="0.2">
      <c r="A72" s="53"/>
      <c r="B72" s="324"/>
      <c r="C72" s="219" t="s">
        <v>410</v>
      </c>
      <c r="D72" s="326" t="s">
        <v>271</v>
      </c>
      <c r="E72" s="221">
        <v>43</v>
      </c>
      <c r="F72" s="221">
        <v>45</v>
      </c>
      <c r="G72" s="221">
        <v>50</v>
      </c>
      <c r="H72" s="221">
        <v>28</v>
      </c>
      <c r="I72" s="221">
        <v>31</v>
      </c>
      <c r="J72" s="221">
        <v>28</v>
      </c>
      <c r="K72" s="221">
        <v>30</v>
      </c>
      <c r="L72" s="221">
        <v>23</v>
      </c>
      <c r="M72" s="221">
        <v>43</v>
      </c>
      <c r="N72" s="221">
        <v>25</v>
      </c>
      <c r="O72" s="221">
        <v>47</v>
      </c>
      <c r="P72" s="221">
        <v>20</v>
      </c>
      <c r="Q72" s="221">
        <v>413</v>
      </c>
    </row>
    <row r="73" spans="1:17" x14ac:dyDescent="0.2">
      <c r="A73" s="53"/>
      <c r="B73" s="324"/>
      <c r="C73" s="219" t="s">
        <v>411</v>
      </c>
      <c r="D73" s="326"/>
      <c r="E73" s="221">
        <v>16</v>
      </c>
      <c r="F73" s="221">
        <v>12</v>
      </c>
      <c r="G73" s="221">
        <v>7</v>
      </c>
      <c r="H73" s="221">
        <v>10</v>
      </c>
      <c r="I73" s="221">
        <v>8</v>
      </c>
      <c r="J73" s="221">
        <v>19</v>
      </c>
      <c r="K73" s="221">
        <v>18</v>
      </c>
      <c r="L73" s="221">
        <v>14</v>
      </c>
      <c r="M73" s="221">
        <v>9</v>
      </c>
      <c r="N73" s="221">
        <v>9</v>
      </c>
      <c r="O73" s="221">
        <v>9</v>
      </c>
      <c r="P73" s="221">
        <v>11</v>
      </c>
      <c r="Q73" s="221">
        <v>142</v>
      </c>
    </row>
    <row r="74" spans="1:17" x14ac:dyDescent="0.2">
      <c r="A74" s="53"/>
      <c r="B74" s="324"/>
      <c r="C74" s="219" t="s">
        <v>412</v>
      </c>
      <c r="D74" s="326"/>
      <c r="E74" s="221">
        <v>24</v>
      </c>
      <c r="F74" s="221">
        <v>13</v>
      </c>
      <c r="G74" s="221">
        <v>12</v>
      </c>
      <c r="H74" s="221">
        <v>7</v>
      </c>
      <c r="I74" s="221">
        <v>7</v>
      </c>
      <c r="J74" s="221">
        <v>6</v>
      </c>
      <c r="K74" s="221">
        <v>7</v>
      </c>
      <c r="L74" s="221">
        <v>1</v>
      </c>
      <c r="M74" s="221">
        <v>5</v>
      </c>
      <c r="N74" s="221">
        <v>5</v>
      </c>
      <c r="O74" s="224"/>
      <c r="P74" s="221">
        <v>21</v>
      </c>
      <c r="Q74" s="221">
        <v>108</v>
      </c>
    </row>
    <row r="75" spans="1:17" x14ac:dyDescent="0.2">
      <c r="A75" s="53"/>
      <c r="B75" s="324"/>
      <c r="C75" s="219" t="s">
        <v>413</v>
      </c>
      <c r="D75" s="220" t="s">
        <v>270</v>
      </c>
      <c r="E75" s="221">
        <v>3739</v>
      </c>
      <c r="F75" s="221">
        <v>3969</v>
      </c>
      <c r="G75" s="221">
        <v>3902</v>
      </c>
      <c r="H75" s="221">
        <v>3162</v>
      </c>
      <c r="I75" s="221">
        <v>3468</v>
      </c>
      <c r="J75" s="221">
        <v>4418</v>
      </c>
      <c r="K75" s="221">
        <v>3005</v>
      </c>
      <c r="L75" s="221">
        <v>4324</v>
      </c>
      <c r="M75" s="221">
        <v>4319</v>
      </c>
      <c r="N75" s="221">
        <v>3829</v>
      </c>
      <c r="O75" s="221">
        <v>3512</v>
      </c>
      <c r="P75" s="221">
        <v>2763</v>
      </c>
      <c r="Q75" s="221">
        <v>44410</v>
      </c>
    </row>
    <row r="76" spans="1:17" x14ac:dyDescent="0.2">
      <c r="A76" s="53"/>
      <c r="B76" s="324"/>
      <c r="C76" s="219" t="s">
        <v>414</v>
      </c>
      <c r="D76" s="326" t="s">
        <v>271</v>
      </c>
      <c r="E76" s="221">
        <v>51</v>
      </c>
      <c r="F76" s="221">
        <v>27</v>
      </c>
      <c r="G76" s="221">
        <v>9</v>
      </c>
      <c r="H76" s="221">
        <v>44</v>
      </c>
      <c r="I76" s="221">
        <v>48</v>
      </c>
      <c r="J76" s="221">
        <v>14</v>
      </c>
      <c r="K76" s="221">
        <v>57</v>
      </c>
      <c r="L76" s="221">
        <v>29</v>
      </c>
      <c r="M76" s="221">
        <v>33</v>
      </c>
      <c r="N76" s="221">
        <v>52</v>
      </c>
      <c r="O76" s="221">
        <v>42</v>
      </c>
      <c r="P76" s="221">
        <v>26</v>
      </c>
      <c r="Q76" s="221">
        <v>432</v>
      </c>
    </row>
    <row r="77" spans="1:17" x14ac:dyDescent="0.2">
      <c r="A77" s="53"/>
      <c r="B77" s="324"/>
      <c r="C77" s="219" t="s">
        <v>415</v>
      </c>
      <c r="D77" s="326"/>
      <c r="E77" s="221">
        <v>79</v>
      </c>
      <c r="F77" s="221">
        <v>43</v>
      </c>
      <c r="G77" s="221">
        <v>98</v>
      </c>
      <c r="H77" s="221">
        <v>116</v>
      </c>
      <c r="I77" s="221">
        <v>87</v>
      </c>
      <c r="J77" s="221">
        <v>125</v>
      </c>
      <c r="K77" s="221">
        <v>80</v>
      </c>
      <c r="L77" s="221">
        <v>89</v>
      </c>
      <c r="M77" s="221">
        <v>98</v>
      </c>
      <c r="N77" s="221">
        <v>59</v>
      </c>
      <c r="O77" s="221">
        <v>41</v>
      </c>
      <c r="P77" s="221">
        <v>105</v>
      </c>
      <c r="Q77" s="221">
        <v>1020</v>
      </c>
    </row>
    <row r="78" spans="1:17" x14ac:dyDescent="0.2">
      <c r="A78" s="53"/>
      <c r="B78" s="324"/>
      <c r="C78" s="219" t="s">
        <v>416</v>
      </c>
      <c r="D78" s="326"/>
      <c r="E78" s="221">
        <v>153</v>
      </c>
      <c r="F78" s="221">
        <v>96</v>
      </c>
      <c r="G78" s="221">
        <v>217</v>
      </c>
      <c r="H78" s="221">
        <v>177</v>
      </c>
      <c r="I78" s="221">
        <v>62</v>
      </c>
      <c r="J78" s="221">
        <v>156</v>
      </c>
      <c r="K78" s="221">
        <v>133</v>
      </c>
      <c r="L78" s="221">
        <v>154</v>
      </c>
      <c r="M78" s="221">
        <v>139</v>
      </c>
      <c r="N78" s="221">
        <v>115</v>
      </c>
      <c r="O78" s="221">
        <v>72</v>
      </c>
      <c r="P78" s="221">
        <v>113</v>
      </c>
      <c r="Q78" s="221">
        <v>1587</v>
      </c>
    </row>
    <row r="79" spans="1:17" x14ac:dyDescent="0.2">
      <c r="A79" s="53"/>
      <c r="B79" s="324"/>
      <c r="C79" s="219" t="s">
        <v>417</v>
      </c>
      <c r="D79" s="220" t="s">
        <v>270</v>
      </c>
      <c r="E79" s="221">
        <v>9</v>
      </c>
      <c r="F79" s="221">
        <v>32</v>
      </c>
      <c r="G79" s="221">
        <v>16</v>
      </c>
      <c r="H79" s="221">
        <v>39</v>
      </c>
      <c r="I79" s="221">
        <v>39</v>
      </c>
      <c r="J79" s="221">
        <v>64</v>
      </c>
      <c r="K79" s="221">
        <v>82</v>
      </c>
      <c r="L79" s="221">
        <v>87</v>
      </c>
      <c r="M79" s="221">
        <v>59</v>
      </c>
      <c r="N79" s="221">
        <v>47</v>
      </c>
      <c r="O79" s="221">
        <v>33</v>
      </c>
      <c r="P79" s="221">
        <v>15</v>
      </c>
      <c r="Q79" s="221">
        <v>522</v>
      </c>
    </row>
    <row r="80" spans="1:17" x14ac:dyDescent="0.2">
      <c r="A80" s="53"/>
      <c r="B80" s="324"/>
      <c r="C80" s="219" t="s">
        <v>418</v>
      </c>
      <c r="D80" s="326" t="s">
        <v>271</v>
      </c>
      <c r="E80" s="221">
        <v>87</v>
      </c>
      <c r="F80" s="221">
        <v>66</v>
      </c>
      <c r="G80" s="221">
        <v>58</v>
      </c>
      <c r="H80" s="221">
        <v>86</v>
      </c>
      <c r="I80" s="221">
        <v>118</v>
      </c>
      <c r="J80" s="221">
        <v>75</v>
      </c>
      <c r="K80" s="221">
        <v>43</v>
      </c>
      <c r="L80" s="221">
        <v>37</v>
      </c>
      <c r="M80" s="221">
        <v>64</v>
      </c>
      <c r="N80" s="221">
        <v>112</v>
      </c>
      <c r="O80" s="221">
        <v>102</v>
      </c>
      <c r="P80" s="221">
        <v>62</v>
      </c>
      <c r="Q80" s="221">
        <v>910</v>
      </c>
    </row>
    <row r="81" spans="1:17" x14ac:dyDescent="0.2">
      <c r="A81" s="53"/>
      <c r="B81" s="324"/>
      <c r="C81" s="219" t="s">
        <v>420</v>
      </c>
      <c r="D81" s="326"/>
      <c r="E81" s="221">
        <v>35</v>
      </c>
      <c r="F81" s="221">
        <v>58</v>
      </c>
      <c r="G81" s="221">
        <v>34</v>
      </c>
      <c r="H81" s="221">
        <v>25</v>
      </c>
      <c r="I81" s="221">
        <v>19</v>
      </c>
      <c r="J81" s="221">
        <v>25</v>
      </c>
      <c r="K81" s="221">
        <v>64</v>
      </c>
      <c r="L81" s="221">
        <v>28</v>
      </c>
      <c r="M81" s="221">
        <v>34</v>
      </c>
      <c r="N81" s="221">
        <v>36</v>
      </c>
      <c r="O81" s="221">
        <v>34</v>
      </c>
      <c r="P81" s="221">
        <v>30</v>
      </c>
      <c r="Q81" s="221">
        <v>422</v>
      </c>
    </row>
    <row r="82" spans="1:17" x14ac:dyDescent="0.2">
      <c r="A82" s="53"/>
      <c r="B82" s="324"/>
      <c r="C82" s="219" t="s">
        <v>421</v>
      </c>
      <c r="D82" s="326"/>
      <c r="E82" s="221">
        <v>81</v>
      </c>
      <c r="F82" s="221">
        <v>107</v>
      </c>
      <c r="G82" s="221">
        <v>83</v>
      </c>
      <c r="H82" s="221">
        <v>70</v>
      </c>
      <c r="I82" s="221">
        <v>74</v>
      </c>
      <c r="J82" s="221">
        <v>62</v>
      </c>
      <c r="K82" s="221">
        <v>89</v>
      </c>
      <c r="L82" s="221">
        <v>121</v>
      </c>
      <c r="M82" s="221">
        <v>135</v>
      </c>
      <c r="N82" s="221">
        <v>93</v>
      </c>
      <c r="O82" s="221">
        <v>54</v>
      </c>
      <c r="P82" s="221">
        <v>96</v>
      </c>
      <c r="Q82" s="221">
        <v>1065</v>
      </c>
    </row>
    <row r="83" spans="1:17" x14ac:dyDescent="0.2">
      <c r="A83" s="53"/>
      <c r="B83" s="324"/>
      <c r="C83" s="219" t="s">
        <v>422</v>
      </c>
      <c r="D83" s="326"/>
      <c r="E83" s="221">
        <v>45</v>
      </c>
      <c r="F83" s="221">
        <v>63</v>
      </c>
      <c r="G83" s="221">
        <v>79</v>
      </c>
      <c r="H83" s="221">
        <v>54</v>
      </c>
      <c r="I83" s="221">
        <v>94</v>
      </c>
      <c r="J83" s="221">
        <v>67</v>
      </c>
      <c r="K83" s="221">
        <v>208</v>
      </c>
      <c r="L83" s="221">
        <v>122</v>
      </c>
      <c r="M83" s="221">
        <v>134</v>
      </c>
      <c r="N83" s="221">
        <v>156</v>
      </c>
      <c r="O83" s="221">
        <v>159</v>
      </c>
      <c r="P83" s="221">
        <v>100</v>
      </c>
      <c r="Q83" s="221">
        <v>1281</v>
      </c>
    </row>
    <row r="84" spans="1:17" x14ac:dyDescent="0.2">
      <c r="A84" s="53"/>
      <c r="B84" s="324"/>
      <c r="C84" s="219" t="s">
        <v>419</v>
      </c>
      <c r="D84" s="220" t="s">
        <v>269</v>
      </c>
      <c r="E84" s="224"/>
      <c r="F84" s="224"/>
      <c r="G84" s="224"/>
      <c r="H84" s="224"/>
      <c r="I84" s="221">
        <v>2</v>
      </c>
      <c r="J84" s="224"/>
      <c r="K84" s="224"/>
      <c r="L84" s="224"/>
      <c r="M84" s="221">
        <v>5</v>
      </c>
      <c r="N84" s="224"/>
      <c r="O84" s="224"/>
      <c r="P84" s="221">
        <v>7</v>
      </c>
      <c r="Q84" s="221">
        <v>14</v>
      </c>
    </row>
    <row r="85" spans="1:17" ht="13.5" thickBot="1" x14ac:dyDescent="0.25">
      <c r="A85" s="53"/>
      <c r="B85" s="325"/>
      <c r="C85" s="203" t="s">
        <v>17</v>
      </c>
      <c r="D85" s="204" t="s">
        <v>264</v>
      </c>
      <c r="E85" s="222">
        <v>6300</v>
      </c>
      <c r="F85" s="222">
        <v>6316</v>
      </c>
      <c r="G85" s="222">
        <v>6376</v>
      </c>
      <c r="H85" s="222">
        <v>5533</v>
      </c>
      <c r="I85" s="222">
        <v>5906</v>
      </c>
      <c r="J85" s="222">
        <v>6892</v>
      </c>
      <c r="K85" s="222">
        <v>5368</v>
      </c>
      <c r="L85" s="222">
        <v>6751</v>
      </c>
      <c r="M85" s="222">
        <v>6684</v>
      </c>
      <c r="N85" s="222">
        <v>5898</v>
      </c>
      <c r="O85" s="222">
        <v>5381</v>
      </c>
      <c r="P85" s="222">
        <v>4799</v>
      </c>
      <c r="Q85" s="222">
        <v>72204</v>
      </c>
    </row>
    <row r="86" spans="1:17" ht="13.5" thickBot="1" x14ac:dyDescent="0.25">
      <c r="A86" s="53"/>
      <c r="B86" s="225" t="s">
        <v>327</v>
      </c>
      <c r="C86" s="210" t="s">
        <v>423</v>
      </c>
      <c r="D86" s="207" t="s">
        <v>269</v>
      </c>
      <c r="E86" s="211">
        <v>91</v>
      </c>
      <c r="F86" s="211">
        <v>440</v>
      </c>
      <c r="G86" s="211">
        <v>1317</v>
      </c>
      <c r="H86" s="211">
        <v>1245</v>
      </c>
      <c r="I86" s="211">
        <v>551</v>
      </c>
      <c r="J86" s="211">
        <v>406</v>
      </c>
      <c r="K86" s="211">
        <v>621</v>
      </c>
      <c r="L86" s="211">
        <v>855</v>
      </c>
      <c r="M86" s="211">
        <v>1585</v>
      </c>
      <c r="N86" s="211">
        <v>689</v>
      </c>
      <c r="O86" s="211">
        <v>3</v>
      </c>
      <c r="P86" s="211">
        <v>432</v>
      </c>
      <c r="Q86" s="211">
        <v>8235</v>
      </c>
    </row>
    <row r="87" spans="1:17" x14ac:dyDescent="0.2">
      <c r="A87" s="53"/>
      <c r="B87" s="323" t="s">
        <v>341</v>
      </c>
      <c r="C87" s="216" t="s">
        <v>424</v>
      </c>
      <c r="D87" s="332" t="s">
        <v>271</v>
      </c>
      <c r="E87" s="218">
        <v>1413</v>
      </c>
      <c r="F87" s="218">
        <v>1466</v>
      </c>
      <c r="G87" s="218">
        <v>1550</v>
      </c>
      <c r="H87" s="218">
        <v>2426</v>
      </c>
      <c r="I87" s="218">
        <v>1944</v>
      </c>
      <c r="J87" s="218">
        <v>5292</v>
      </c>
      <c r="K87" s="218">
        <v>5463</v>
      </c>
      <c r="L87" s="218">
        <v>7285</v>
      </c>
      <c r="M87" s="218">
        <v>3186</v>
      </c>
      <c r="N87" s="218">
        <v>4489</v>
      </c>
      <c r="O87" s="218">
        <v>1541</v>
      </c>
      <c r="P87" s="218">
        <v>1063</v>
      </c>
      <c r="Q87" s="218">
        <v>37118</v>
      </c>
    </row>
    <row r="88" spans="1:17" x14ac:dyDescent="0.2">
      <c r="A88" s="53"/>
      <c r="B88" s="324"/>
      <c r="C88" s="219" t="s">
        <v>425</v>
      </c>
      <c r="D88" s="333"/>
      <c r="E88" s="221">
        <v>1737</v>
      </c>
      <c r="F88" s="221">
        <v>1811</v>
      </c>
      <c r="G88" s="221">
        <v>1631</v>
      </c>
      <c r="H88" s="221">
        <v>1298</v>
      </c>
      <c r="I88" s="221">
        <v>1720</v>
      </c>
      <c r="J88" s="221">
        <v>1958</v>
      </c>
      <c r="K88" s="221">
        <v>2253</v>
      </c>
      <c r="L88" s="221">
        <v>2179</v>
      </c>
      <c r="M88" s="221">
        <v>1539</v>
      </c>
      <c r="N88" s="221">
        <v>1709</v>
      </c>
      <c r="O88" s="221">
        <v>1699</v>
      </c>
      <c r="P88" s="221">
        <v>1521</v>
      </c>
      <c r="Q88" s="221">
        <v>21055</v>
      </c>
    </row>
    <row r="89" spans="1:17" x14ac:dyDescent="0.2">
      <c r="A89" s="53"/>
      <c r="B89" s="324"/>
      <c r="C89" s="219" t="s">
        <v>426</v>
      </c>
      <c r="D89" s="333"/>
      <c r="E89" s="221">
        <v>178</v>
      </c>
      <c r="F89" s="221">
        <v>170</v>
      </c>
      <c r="G89" s="221">
        <v>182</v>
      </c>
      <c r="H89" s="221">
        <v>205</v>
      </c>
      <c r="I89" s="221">
        <v>132</v>
      </c>
      <c r="J89" s="221">
        <v>80</v>
      </c>
      <c r="K89" s="221">
        <v>104</v>
      </c>
      <c r="L89" s="221">
        <v>53</v>
      </c>
      <c r="M89" s="221">
        <v>94</v>
      </c>
      <c r="N89" s="221">
        <v>72</v>
      </c>
      <c r="O89" s="221">
        <v>143</v>
      </c>
      <c r="P89" s="221">
        <v>178</v>
      </c>
      <c r="Q89" s="221">
        <v>1591</v>
      </c>
    </row>
    <row r="90" spans="1:17" x14ac:dyDescent="0.2">
      <c r="A90" s="53"/>
      <c r="B90" s="324"/>
      <c r="C90" s="219" t="s">
        <v>427</v>
      </c>
      <c r="D90" s="333"/>
      <c r="E90" s="224"/>
      <c r="F90" s="224"/>
      <c r="G90" s="224"/>
      <c r="H90" s="221">
        <v>1</v>
      </c>
      <c r="I90" s="224"/>
      <c r="J90" s="221">
        <v>8</v>
      </c>
      <c r="K90" s="221">
        <v>1</v>
      </c>
      <c r="L90" s="221">
        <v>5</v>
      </c>
      <c r="M90" s="224"/>
      <c r="N90" s="224"/>
      <c r="O90" s="224"/>
      <c r="P90" s="224"/>
      <c r="Q90" s="221">
        <v>15</v>
      </c>
    </row>
    <row r="91" spans="1:17" x14ac:dyDescent="0.2">
      <c r="A91" s="53"/>
      <c r="B91" s="324"/>
      <c r="C91" s="219" t="s">
        <v>637</v>
      </c>
      <c r="D91" s="333"/>
      <c r="E91" s="224"/>
      <c r="F91" s="224"/>
      <c r="G91" s="224"/>
      <c r="H91" s="224"/>
      <c r="I91" s="224"/>
      <c r="J91" s="221">
        <v>250</v>
      </c>
      <c r="K91" s="221">
        <v>290</v>
      </c>
      <c r="L91" s="221">
        <v>308</v>
      </c>
      <c r="M91" s="221">
        <v>260</v>
      </c>
      <c r="N91" s="224"/>
      <c r="O91" s="221">
        <v>5</v>
      </c>
      <c r="P91" s="224"/>
      <c r="Q91" s="221">
        <v>1113</v>
      </c>
    </row>
    <row r="92" spans="1:17" x14ac:dyDescent="0.2">
      <c r="A92" s="53"/>
      <c r="B92" s="324"/>
      <c r="C92" s="219" t="s">
        <v>623</v>
      </c>
      <c r="D92" s="333"/>
      <c r="E92" s="224"/>
      <c r="F92" s="224"/>
      <c r="G92" s="224"/>
      <c r="H92" s="224"/>
      <c r="I92" s="224"/>
      <c r="J92" s="224"/>
      <c r="K92" s="221">
        <v>36</v>
      </c>
      <c r="L92" s="224"/>
      <c r="M92" s="224"/>
      <c r="N92" s="224"/>
      <c r="O92" s="224"/>
      <c r="P92" s="224"/>
      <c r="Q92" s="221">
        <v>36</v>
      </c>
    </row>
    <row r="93" spans="1:17" x14ac:dyDescent="0.2">
      <c r="A93" s="53"/>
      <c r="B93" s="324"/>
      <c r="C93" s="219" t="s">
        <v>655</v>
      </c>
      <c r="D93" s="228" t="s">
        <v>269</v>
      </c>
      <c r="E93" s="224"/>
      <c r="F93" s="224"/>
      <c r="G93" s="224"/>
      <c r="H93" s="224"/>
      <c r="I93" s="224"/>
      <c r="J93" s="224"/>
      <c r="K93" s="224"/>
      <c r="L93" s="221">
        <v>13891</v>
      </c>
      <c r="M93" s="221">
        <v>17352</v>
      </c>
      <c r="N93" s="221">
        <v>15771</v>
      </c>
      <c r="O93" s="221">
        <v>9438</v>
      </c>
      <c r="P93" s="221">
        <v>11423</v>
      </c>
      <c r="Q93" s="221">
        <v>67875</v>
      </c>
    </row>
    <row r="94" spans="1:17" ht="13.5" thickBot="1" x14ac:dyDescent="0.25">
      <c r="A94" s="53"/>
      <c r="B94" s="325"/>
      <c r="C94" s="203" t="s">
        <v>17</v>
      </c>
      <c r="D94" s="204" t="s">
        <v>264</v>
      </c>
      <c r="E94" s="222">
        <v>3328</v>
      </c>
      <c r="F94" s="222">
        <v>3447</v>
      </c>
      <c r="G94" s="222">
        <v>3363</v>
      </c>
      <c r="H94" s="222">
        <v>3930</v>
      </c>
      <c r="I94" s="222">
        <v>3796</v>
      </c>
      <c r="J94" s="222">
        <v>7588</v>
      </c>
      <c r="K94" s="222">
        <v>8147</v>
      </c>
      <c r="L94" s="222">
        <v>23721</v>
      </c>
      <c r="M94" s="222">
        <v>22431</v>
      </c>
      <c r="N94" s="222">
        <v>22041</v>
      </c>
      <c r="O94" s="222">
        <v>12826</v>
      </c>
      <c r="P94" s="222">
        <v>14185</v>
      </c>
      <c r="Q94" s="222">
        <v>128803</v>
      </c>
    </row>
    <row r="95" spans="1:17" x14ac:dyDescent="0.2">
      <c r="A95" s="53"/>
      <c r="B95" s="328" t="s">
        <v>328</v>
      </c>
      <c r="C95" s="206" t="s">
        <v>428</v>
      </c>
      <c r="D95" s="227" t="s">
        <v>271</v>
      </c>
      <c r="E95" s="208">
        <v>1526</v>
      </c>
      <c r="F95" s="208">
        <v>1442</v>
      </c>
      <c r="G95" s="208">
        <v>1404</v>
      </c>
      <c r="H95" s="208">
        <v>1279</v>
      </c>
      <c r="I95" s="208">
        <v>1527</v>
      </c>
      <c r="J95" s="208">
        <v>1362</v>
      </c>
      <c r="K95" s="208">
        <v>1438</v>
      </c>
      <c r="L95" s="208">
        <v>1439</v>
      </c>
      <c r="M95" s="208">
        <v>1646</v>
      </c>
      <c r="N95" s="208">
        <v>1528</v>
      </c>
      <c r="O95" s="208">
        <v>1452</v>
      </c>
      <c r="P95" s="208">
        <v>1350</v>
      </c>
      <c r="Q95" s="208">
        <v>17393</v>
      </c>
    </row>
    <row r="96" spans="1:17" x14ac:dyDescent="0.2">
      <c r="A96" s="53"/>
      <c r="B96" s="328"/>
      <c r="C96" s="206" t="s">
        <v>429</v>
      </c>
      <c r="D96" s="227" t="s">
        <v>269</v>
      </c>
      <c r="E96" s="208">
        <v>1301</v>
      </c>
      <c r="F96" s="208">
        <v>1140</v>
      </c>
      <c r="G96" s="208">
        <v>1062</v>
      </c>
      <c r="H96" s="208">
        <v>1276</v>
      </c>
      <c r="I96" s="208">
        <v>1475</v>
      </c>
      <c r="J96" s="208">
        <v>1464</v>
      </c>
      <c r="K96" s="208">
        <v>1673</v>
      </c>
      <c r="L96" s="208">
        <v>1523</v>
      </c>
      <c r="M96" s="208">
        <v>1719</v>
      </c>
      <c r="N96" s="208">
        <v>1532</v>
      </c>
      <c r="O96" s="208">
        <v>1264</v>
      </c>
      <c r="P96" s="208">
        <v>1267</v>
      </c>
      <c r="Q96" s="208">
        <v>16696</v>
      </c>
    </row>
    <row r="97" spans="1:17" x14ac:dyDescent="0.2">
      <c r="A97" s="53"/>
      <c r="B97" s="328"/>
      <c r="C97" s="206" t="s">
        <v>430</v>
      </c>
      <c r="D97" s="331" t="s">
        <v>271</v>
      </c>
      <c r="E97" s="208">
        <v>58</v>
      </c>
      <c r="F97" s="208">
        <v>74</v>
      </c>
      <c r="G97" s="208">
        <v>85</v>
      </c>
      <c r="H97" s="208">
        <v>150</v>
      </c>
      <c r="I97" s="208">
        <v>125</v>
      </c>
      <c r="J97" s="208">
        <v>138</v>
      </c>
      <c r="K97" s="208">
        <v>114</v>
      </c>
      <c r="L97" s="208">
        <v>198</v>
      </c>
      <c r="M97" s="208">
        <v>126</v>
      </c>
      <c r="N97" s="208">
        <v>92</v>
      </c>
      <c r="O97" s="208">
        <v>115</v>
      </c>
      <c r="P97" s="208">
        <v>144</v>
      </c>
      <c r="Q97" s="208">
        <v>1419</v>
      </c>
    </row>
    <row r="98" spans="1:17" x14ac:dyDescent="0.2">
      <c r="A98" s="53"/>
      <c r="B98" s="328"/>
      <c r="C98" s="206" t="s">
        <v>437</v>
      </c>
      <c r="D98" s="331"/>
      <c r="E98" s="208">
        <v>3068</v>
      </c>
      <c r="F98" s="209"/>
      <c r="G98" s="208">
        <v>721</v>
      </c>
      <c r="H98" s="208">
        <v>3661</v>
      </c>
      <c r="I98" s="208">
        <v>3450</v>
      </c>
      <c r="J98" s="208">
        <v>3588</v>
      </c>
      <c r="K98" s="208">
        <v>4571</v>
      </c>
      <c r="L98" s="208">
        <v>4002</v>
      </c>
      <c r="M98" s="208">
        <v>4290</v>
      </c>
      <c r="N98" s="208">
        <v>4440</v>
      </c>
      <c r="O98" s="208">
        <v>2850</v>
      </c>
      <c r="P98" s="208">
        <v>2243</v>
      </c>
      <c r="Q98" s="208">
        <v>36884</v>
      </c>
    </row>
    <row r="99" spans="1:17" x14ac:dyDescent="0.2">
      <c r="A99" s="53"/>
      <c r="B99" s="328"/>
      <c r="C99" s="206" t="s">
        <v>431</v>
      </c>
      <c r="D99" s="331" t="s">
        <v>269</v>
      </c>
      <c r="E99" s="208">
        <v>333162</v>
      </c>
      <c r="F99" s="208">
        <v>381508</v>
      </c>
      <c r="G99" s="208">
        <v>382096</v>
      </c>
      <c r="H99" s="208">
        <v>394772</v>
      </c>
      <c r="I99" s="208">
        <v>445225</v>
      </c>
      <c r="J99" s="208">
        <v>419617</v>
      </c>
      <c r="K99" s="208">
        <v>507539</v>
      </c>
      <c r="L99" s="208">
        <v>439233</v>
      </c>
      <c r="M99" s="208">
        <v>425578</v>
      </c>
      <c r="N99" s="208">
        <v>451844</v>
      </c>
      <c r="O99" s="208">
        <v>381559</v>
      </c>
      <c r="P99" s="208">
        <v>419720</v>
      </c>
      <c r="Q99" s="208">
        <v>4981853</v>
      </c>
    </row>
    <row r="100" spans="1:17" x14ac:dyDescent="0.2">
      <c r="A100" s="53"/>
      <c r="B100" s="328"/>
      <c r="C100" s="206" t="s">
        <v>432</v>
      </c>
      <c r="D100" s="331"/>
      <c r="E100" s="208">
        <v>823938</v>
      </c>
      <c r="F100" s="208">
        <v>904642</v>
      </c>
      <c r="G100" s="208">
        <v>918036</v>
      </c>
      <c r="H100" s="208">
        <v>1063035</v>
      </c>
      <c r="I100" s="208">
        <v>1198723</v>
      </c>
      <c r="J100" s="208">
        <v>1161581</v>
      </c>
      <c r="K100" s="208">
        <v>1323449</v>
      </c>
      <c r="L100" s="208">
        <v>1292456</v>
      </c>
      <c r="M100" s="208">
        <v>1258233</v>
      </c>
      <c r="N100" s="208">
        <v>1228516</v>
      </c>
      <c r="O100" s="208">
        <v>987164</v>
      </c>
      <c r="P100" s="208">
        <v>983483</v>
      </c>
      <c r="Q100" s="208">
        <v>13143256</v>
      </c>
    </row>
    <row r="101" spans="1:17" x14ac:dyDescent="0.2">
      <c r="A101" s="53"/>
      <c r="B101" s="328"/>
      <c r="C101" s="206" t="s">
        <v>433</v>
      </c>
      <c r="D101" s="331" t="s">
        <v>271</v>
      </c>
      <c r="E101" s="208">
        <v>251</v>
      </c>
      <c r="F101" s="208">
        <v>283</v>
      </c>
      <c r="G101" s="208">
        <v>329</v>
      </c>
      <c r="H101" s="208">
        <v>308</v>
      </c>
      <c r="I101" s="208">
        <v>327</v>
      </c>
      <c r="J101" s="208">
        <v>301</v>
      </c>
      <c r="K101" s="208">
        <v>326</v>
      </c>
      <c r="L101" s="208">
        <v>440</v>
      </c>
      <c r="M101" s="208">
        <v>416</v>
      </c>
      <c r="N101" s="208">
        <v>369</v>
      </c>
      <c r="O101" s="208">
        <v>339</v>
      </c>
      <c r="P101" s="208">
        <v>254</v>
      </c>
      <c r="Q101" s="208">
        <v>3943</v>
      </c>
    </row>
    <row r="102" spans="1:17" x14ac:dyDescent="0.2">
      <c r="A102" s="53"/>
      <c r="B102" s="328"/>
      <c r="C102" s="206" t="s">
        <v>438</v>
      </c>
      <c r="D102" s="331"/>
      <c r="E102" s="208">
        <v>900</v>
      </c>
      <c r="F102" s="209"/>
      <c r="G102" s="208">
        <v>3185</v>
      </c>
      <c r="H102" s="208">
        <v>11702</v>
      </c>
      <c r="I102" s="208">
        <v>25438</v>
      </c>
      <c r="J102" s="208">
        <v>48380</v>
      </c>
      <c r="K102" s="208">
        <v>63705</v>
      </c>
      <c r="L102" s="208">
        <v>60991</v>
      </c>
      <c r="M102" s="208">
        <v>59437</v>
      </c>
      <c r="N102" s="208">
        <v>55338</v>
      </c>
      <c r="O102" s="208">
        <v>17725</v>
      </c>
      <c r="P102" s="208">
        <v>8948</v>
      </c>
      <c r="Q102" s="208">
        <v>355749</v>
      </c>
    </row>
    <row r="103" spans="1:17" x14ac:dyDescent="0.2">
      <c r="A103" s="53"/>
      <c r="B103" s="328"/>
      <c r="C103" s="206" t="s">
        <v>434</v>
      </c>
      <c r="D103" s="331"/>
      <c r="E103" s="208">
        <v>1462</v>
      </c>
      <c r="F103" s="208">
        <v>1793</v>
      </c>
      <c r="G103" s="208">
        <v>1756</v>
      </c>
      <c r="H103" s="208">
        <v>1799</v>
      </c>
      <c r="I103" s="208">
        <v>2258</v>
      </c>
      <c r="J103" s="208">
        <v>1728</v>
      </c>
      <c r="K103" s="208">
        <v>1936</v>
      </c>
      <c r="L103" s="208">
        <v>1776</v>
      </c>
      <c r="M103" s="208">
        <v>1843</v>
      </c>
      <c r="N103" s="208">
        <v>1819</v>
      </c>
      <c r="O103" s="208">
        <v>1657</v>
      </c>
      <c r="P103" s="208">
        <v>1206</v>
      </c>
      <c r="Q103" s="208">
        <v>21033</v>
      </c>
    </row>
    <row r="104" spans="1:17" x14ac:dyDescent="0.2">
      <c r="A104" s="53"/>
      <c r="B104" s="328"/>
      <c r="C104" s="206" t="s">
        <v>435</v>
      </c>
      <c r="D104" s="331"/>
      <c r="E104" s="208">
        <v>330</v>
      </c>
      <c r="F104" s="208">
        <v>637</v>
      </c>
      <c r="G104" s="208">
        <v>526</v>
      </c>
      <c r="H104" s="208">
        <v>234</v>
      </c>
      <c r="I104" s="208">
        <v>255</v>
      </c>
      <c r="J104" s="208">
        <v>214</v>
      </c>
      <c r="K104" s="208">
        <v>348</v>
      </c>
      <c r="L104" s="208">
        <v>207</v>
      </c>
      <c r="M104" s="208">
        <v>209</v>
      </c>
      <c r="N104" s="208">
        <v>304</v>
      </c>
      <c r="O104" s="208">
        <v>324</v>
      </c>
      <c r="P104" s="208">
        <v>304</v>
      </c>
      <c r="Q104" s="208">
        <v>3892</v>
      </c>
    </row>
    <row r="105" spans="1:17" x14ac:dyDescent="0.2">
      <c r="A105" s="53"/>
      <c r="B105" s="328"/>
      <c r="C105" s="206" t="s">
        <v>436</v>
      </c>
      <c r="D105" s="331"/>
      <c r="E105" s="209"/>
      <c r="F105" s="208">
        <v>3</v>
      </c>
      <c r="G105" s="209"/>
      <c r="H105" s="208">
        <v>2</v>
      </c>
      <c r="I105" s="208">
        <v>29</v>
      </c>
      <c r="J105" s="208">
        <v>26</v>
      </c>
      <c r="K105" s="208">
        <v>47</v>
      </c>
      <c r="L105" s="208">
        <v>25</v>
      </c>
      <c r="M105" s="208">
        <v>43</v>
      </c>
      <c r="N105" s="208">
        <v>26</v>
      </c>
      <c r="O105" s="208">
        <v>3</v>
      </c>
      <c r="P105" s="209"/>
      <c r="Q105" s="208">
        <v>204</v>
      </c>
    </row>
    <row r="106" spans="1:17" ht="13.5" thickBot="1" x14ac:dyDescent="0.25">
      <c r="A106" s="53"/>
      <c r="B106" s="328"/>
      <c r="C106" s="210" t="s">
        <v>17</v>
      </c>
      <c r="D106" s="207" t="s">
        <v>264</v>
      </c>
      <c r="E106" s="211">
        <v>1165996</v>
      </c>
      <c r="F106" s="211">
        <v>1291522</v>
      </c>
      <c r="G106" s="211">
        <v>1309200</v>
      </c>
      <c r="H106" s="211">
        <v>1478218</v>
      </c>
      <c r="I106" s="211">
        <v>1678832</v>
      </c>
      <c r="J106" s="211">
        <v>1638399</v>
      </c>
      <c r="K106" s="211">
        <v>1905146</v>
      </c>
      <c r="L106" s="211">
        <v>1802290</v>
      </c>
      <c r="M106" s="211">
        <v>1753540</v>
      </c>
      <c r="N106" s="211">
        <v>1745808</v>
      </c>
      <c r="O106" s="211">
        <v>1394452</v>
      </c>
      <c r="P106" s="211">
        <v>1418919</v>
      </c>
      <c r="Q106" s="211">
        <v>18582322</v>
      </c>
    </row>
    <row r="107" spans="1:17" x14ac:dyDescent="0.2">
      <c r="A107" s="53"/>
      <c r="B107" s="323" t="s">
        <v>329</v>
      </c>
      <c r="C107" s="216" t="s">
        <v>445</v>
      </c>
      <c r="D107" s="332" t="s">
        <v>271</v>
      </c>
      <c r="E107" s="218">
        <v>1</v>
      </c>
      <c r="F107" s="223"/>
      <c r="G107" s="223"/>
      <c r="H107" s="218">
        <v>145</v>
      </c>
      <c r="I107" s="218">
        <v>224</v>
      </c>
      <c r="J107" s="218">
        <v>410</v>
      </c>
      <c r="K107" s="218">
        <v>669</v>
      </c>
      <c r="L107" s="218">
        <v>1266</v>
      </c>
      <c r="M107" s="218">
        <v>462</v>
      </c>
      <c r="N107" s="218">
        <v>117</v>
      </c>
      <c r="O107" s="223"/>
      <c r="P107" s="223"/>
      <c r="Q107" s="218">
        <v>3294</v>
      </c>
    </row>
    <row r="108" spans="1:17" x14ac:dyDescent="0.2">
      <c r="A108" s="53"/>
      <c r="B108" s="324"/>
      <c r="C108" s="219" t="s">
        <v>439</v>
      </c>
      <c r="D108" s="333"/>
      <c r="E108" s="221">
        <v>1953</v>
      </c>
      <c r="F108" s="221">
        <v>1219</v>
      </c>
      <c r="G108" s="221">
        <v>3439</v>
      </c>
      <c r="H108" s="221">
        <v>3797</v>
      </c>
      <c r="I108" s="221">
        <v>5884</v>
      </c>
      <c r="J108" s="221">
        <v>13419</v>
      </c>
      <c r="K108" s="221">
        <v>15797</v>
      </c>
      <c r="L108" s="221">
        <v>18264</v>
      </c>
      <c r="M108" s="221">
        <v>8723</v>
      </c>
      <c r="N108" s="221">
        <v>6845</v>
      </c>
      <c r="O108" s="221">
        <v>3628</v>
      </c>
      <c r="P108" s="221">
        <v>2439</v>
      </c>
      <c r="Q108" s="221">
        <v>85407</v>
      </c>
    </row>
    <row r="109" spans="1:17" x14ac:dyDescent="0.2">
      <c r="A109" s="53"/>
      <c r="B109" s="324"/>
      <c r="C109" s="219" t="s">
        <v>440</v>
      </c>
      <c r="D109" s="333"/>
      <c r="E109" s="221">
        <v>2731</v>
      </c>
      <c r="F109" s="221">
        <v>262</v>
      </c>
      <c r="G109" s="221">
        <v>314</v>
      </c>
      <c r="H109" s="221">
        <v>648</v>
      </c>
      <c r="I109" s="221">
        <v>871</v>
      </c>
      <c r="J109" s="221">
        <v>20395</v>
      </c>
      <c r="K109" s="221">
        <v>32300</v>
      </c>
      <c r="L109" s="221">
        <v>21681</v>
      </c>
      <c r="M109" s="221">
        <v>30380</v>
      </c>
      <c r="N109" s="221">
        <v>24202</v>
      </c>
      <c r="O109" s="221">
        <v>8144</v>
      </c>
      <c r="P109" s="221">
        <v>10690</v>
      </c>
      <c r="Q109" s="221">
        <v>152618</v>
      </c>
    </row>
    <row r="110" spans="1:17" x14ac:dyDescent="0.2">
      <c r="A110" s="53"/>
      <c r="B110" s="324"/>
      <c r="C110" s="219" t="s">
        <v>441</v>
      </c>
      <c r="D110" s="333"/>
      <c r="E110" s="221">
        <v>562</v>
      </c>
      <c r="F110" s="221">
        <v>614</v>
      </c>
      <c r="G110" s="221">
        <v>519</v>
      </c>
      <c r="H110" s="221">
        <v>676</v>
      </c>
      <c r="I110" s="221">
        <v>514</v>
      </c>
      <c r="J110" s="221">
        <v>479</v>
      </c>
      <c r="K110" s="221">
        <v>626</v>
      </c>
      <c r="L110" s="221">
        <v>607</v>
      </c>
      <c r="M110" s="221">
        <v>616</v>
      </c>
      <c r="N110" s="221">
        <v>720</v>
      </c>
      <c r="O110" s="221">
        <v>665</v>
      </c>
      <c r="P110" s="221">
        <v>709</v>
      </c>
      <c r="Q110" s="221">
        <v>7307</v>
      </c>
    </row>
    <row r="111" spans="1:17" x14ac:dyDescent="0.2">
      <c r="A111" s="53"/>
      <c r="B111" s="324"/>
      <c r="C111" s="219" t="s">
        <v>442</v>
      </c>
      <c r="D111" s="228" t="s">
        <v>269</v>
      </c>
      <c r="E111" s="221">
        <v>30353</v>
      </c>
      <c r="F111" s="221">
        <v>40053</v>
      </c>
      <c r="G111" s="221">
        <v>60610</v>
      </c>
      <c r="H111" s="221">
        <v>93506</v>
      </c>
      <c r="I111" s="221">
        <v>158447</v>
      </c>
      <c r="J111" s="221">
        <v>165216</v>
      </c>
      <c r="K111" s="221">
        <v>252354</v>
      </c>
      <c r="L111" s="221">
        <v>222342</v>
      </c>
      <c r="M111" s="221">
        <v>181022</v>
      </c>
      <c r="N111" s="221">
        <v>165086</v>
      </c>
      <c r="O111" s="221">
        <v>44029</v>
      </c>
      <c r="P111" s="221">
        <v>51600</v>
      </c>
      <c r="Q111" s="221">
        <v>1464618</v>
      </c>
    </row>
    <row r="112" spans="1:17" x14ac:dyDescent="0.2">
      <c r="A112" s="53"/>
      <c r="B112" s="324"/>
      <c r="C112" s="219" t="s">
        <v>443</v>
      </c>
      <c r="D112" s="333" t="s">
        <v>271</v>
      </c>
      <c r="E112" s="221">
        <v>80</v>
      </c>
      <c r="F112" s="221">
        <v>101</v>
      </c>
      <c r="G112" s="221">
        <v>137</v>
      </c>
      <c r="H112" s="221">
        <v>144</v>
      </c>
      <c r="I112" s="221">
        <v>1395</v>
      </c>
      <c r="J112" s="221">
        <v>983</v>
      </c>
      <c r="K112" s="221">
        <v>333</v>
      </c>
      <c r="L112" s="221">
        <v>378</v>
      </c>
      <c r="M112" s="221">
        <v>890</v>
      </c>
      <c r="N112" s="221">
        <v>1566</v>
      </c>
      <c r="O112" s="221">
        <v>102</v>
      </c>
      <c r="P112" s="221">
        <v>108</v>
      </c>
      <c r="Q112" s="221">
        <v>6217</v>
      </c>
    </row>
    <row r="113" spans="1:17" x14ac:dyDescent="0.2">
      <c r="A113" s="53"/>
      <c r="B113" s="324"/>
      <c r="C113" s="219" t="s">
        <v>444</v>
      </c>
      <c r="D113" s="333"/>
      <c r="E113" s="224"/>
      <c r="F113" s="224"/>
      <c r="G113" s="221">
        <v>2</v>
      </c>
      <c r="H113" s="221">
        <v>2</v>
      </c>
      <c r="I113" s="221">
        <v>37</v>
      </c>
      <c r="J113" s="221">
        <v>2</v>
      </c>
      <c r="K113" s="221">
        <v>9</v>
      </c>
      <c r="L113" s="221">
        <v>4</v>
      </c>
      <c r="M113" s="221">
        <v>7</v>
      </c>
      <c r="N113" s="224"/>
      <c r="O113" s="224"/>
      <c r="P113" s="224"/>
      <c r="Q113" s="221">
        <v>63</v>
      </c>
    </row>
    <row r="114" spans="1:17" ht="13.5" thickBot="1" x14ac:dyDescent="0.25">
      <c r="A114" s="53"/>
      <c r="B114" s="325"/>
      <c r="C114" s="203" t="s">
        <v>17</v>
      </c>
      <c r="D114" s="204" t="s">
        <v>264</v>
      </c>
      <c r="E114" s="222">
        <v>35680</v>
      </c>
      <c r="F114" s="222">
        <v>42249</v>
      </c>
      <c r="G114" s="222">
        <v>65021</v>
      </c>
      <c r="H114" s="222">
        <v>98918</v>
      </c>
      <c r="I114" s="222">
        <v>167372</v>
      </c>
      <c r="J114" s="222">
        <v>200904</v>
      </c>
      <c r="K114" s="222">
        <v>302088</v>
      </c>
      <c r="L114" s="222">
        <v>264542</v>
      </c>
      <c r="M114" s="222">
        <v>222100</v>
      </c>
      <c r="N114" s="222">
        <v>198536</v>
      </c>
      <c r="O114" s="222">
        <v>56568</v>
      </c>
      <c r="P114" s="222">
        <v>65546</v>
      </c>
      <c r="Q114" s="222">
        <v>1719524</v>
      </c>
    </row>
    <row r="115" spans="1:17" ht="13.5" thickBot="1" x14ac:dyDescent="0.25">
      <c r="A115" s="53"/>
      <c r="B115" s="225" t="s">
        <v>331</v>
      </c>
      <c r="C115" s="210" t="s">
        <v>446</v>
      </c>
      <c r="D115" s="207" t="s">
        <v>269</v>
      </c>
      <c r="E115" s="226"/>
      <c r="F115" s="226"/>
      <c r="G115" s="226"/>
      <c r="H115" s="226"/>
      <c r="I115" s="211">
        <v>17</v>
      </c>
      <c r="J115" s="226"/>
      <c r="K115" s="226"/>
      <c r="L115" s="226"/>
      <c r="M115" s="226"/>
      <c r="N115" s="226"/>
      <c r="O115" s="226"/>
      <c r="P115" s="226"/>
      <c r="Q115" s="211">
        <v>17</v>
      </c>
    </row>
    <row r="116" spans="1:17" x14ac:dyDescent="0.2">
      <c r="A116" s="53"/>
      <c r="B116" s="323" t="s">
        <v>332</v>
      </c>
      <c r="C116" s="216" t="s">
        <v>447</v>
      </c>
      <c r="D116" s="229" t="s">
        <v>271</v>
      </c>
      <c r="E116" s="218">
        <v>17</v>
      </c>
      <c r="F116" s="218">
        <v>12</v>
      </c>
      <c r="G116" s="218">
        <v>67</v>
      </c>
      <c r="H116" s="218">
        <v>58</v>
      </c>
      <c r="I116" s="218">
        <v>78</v>
      </c>
      <c r="J116" s="218">
        <v>42</v>
      </c>
      <c r="K116" s="218">
        <v>40</v>
      </c>
      <c r="L116" s="218">
        <v>39</v>
      </c>
      <c r="M116" s="218">
        <v>7</v>
      </c>
      <c r="N116" s="218">
        <v>51</v>
      </c>
      <c r="O116" s="218">
        <v>36</v>
      </c>
      <c r="P116" s="218">
        <v>34</v>
      </c>
      <c r="Q116" s="218">
        <v>481</v>
      </c>
    </row>
    <row r="117" spans="1:17" x14ac:dyDescent="0.2">
      <c r="A117" s="53"/>
      <c r="B117" s="324"/>
      <c r="C117" s="219" t="s">
        <v>448</v>
      </c>
      <c r="D117" s="228" t="s">
        <v>269</v>
      </c>
      <c r="E117" s="224"/>
      <c r="F117" s="221">
        <v>2</v>
      </c>
      <c r="G117" s="224"/>
      <c r="H117" s="221">
        <v>3</v>
      </c>
      <c r="I117" s="224"/>
      <c r="J117" s="224"/>
      <c r="K117" s="221">
        <v>3</v>
      </c>
      <c r="L117" s="221">
        <v>3</v>
      </c>
      <c r="M117" s="224"/>
      <c r="N117" s="224"/>
      <c r="O117" s="224"/>
      <c r="P117" s="224"/>
      <c r="Q117" s="221">
        <v>11</v>
      </c>
    </row>
    <row r="118" spans="1:17" ht="13.5" thickBot="1" x14ac:dyDescent="0.25">
      <c r="A118" s="53"/>
      <c r="B118" s="325"/>
      <c r="C118" s="203" t="s">
        <v>17</v>
      </c>
      <c r="D118" s="204" t="s">
        <v>264</v>
      </c>
      <c r="E118" s="222">
        <v>17</v>
      </c>
      <c r="F118" s="222">
        <v>14</v>
      </c>
      <c r="G118" s="222">
        <v>67</v>
      </c>
      <c r="H118" s="222">
        <v>61</v>
      </c>
      <c r="I118" s="222">
        <v>78</v>
      </c>
      <c r="J118" s="222">
        <v>42</v>
      </c>
      <c r="K118" s="222">
        <v>43</v>
      </c>
      <c r="L118" s="222">
        <v>42</v>
      </c>
      <c r="M118" s="222">
        <v>7</v>
      </c>
      <c r="N118" s="222">
        <v>51</v>
      </c>
      <c r="O118" s="222">
        <v>36</v>
      </c>
      <c r="P118" s="222">
        <v>34</v>
      </c>
      <c r="Q118" s="222">
        <v>492</v>
      </c>
    </row>
    <row r="119" spans="1:17" ht="13.5" thickBot="1" x14ac:dyDescent="0.25">
      <c r="A119" s="53"/>
      <c r="B119" s="225" t="s">
        <v>333</v>
      </c>
      <c r="C119" s="210" t="s">
        <v>449</v>
      </c>
      <c r="D119" s="207" t="s">
        <v>269</v>
      </c>
      <c r="E119" s="211">
        <v>7469</v>
      </c>
      <c r="F119" s="211">
        <v>9023</v>
      </c>
      <c r="G119" s="211">
        <v>7766</v>
      </c>
      <c r="H119" s="211">
        <v>8800</v>
      </c>
      <c r="I119" s="211">
        <v>10930</v>
      </c>
      <c r="J119" s="211">
        <v>13448</v>
      </c>
      <c r="K119" s="211">
        <v>26901</v>
      </c>
      <c r="L119" s="211">
        <v>21065</v>
      </c>
      <c r="M119" s="211">
        <v>12529</v>
      </c>
      <c r="N119" s="211">
        <v>11891</v>
      </c>
      <c r="O119" s="211">
        <v>5920</v>
      </c>
      <c r="P119" s="211">
        <v>8616</v>
      </c>
      <c r="Q119" s="211">
        <v>144358</v>
      </c>
    </row>
    <row r="120" spans="1:17" x14ac:dyDescent="0.2">
      <c r="A120" s="53"/>
      <c r="B120" s="323" t="s">
        <v>334</v>
      </c>
      <c r="C120" s="216" t="s">
        <v>638</v>
      </c>
      <c r="D120" s="229" t="s">
        <v>271</v>
      </c>
      <c r="E120" s="218">
        <v>1</v>
      </c>
      <c r="F120" s="223"/>
      <c r="G120" s="223"/>
      <c r="H120" s="223"/>
      <c r="I120" s="223"/>
      <c r="J120" s="218">
        <v>4</v>
      </c>
      <c r="K120" s="223"/>
      <c r="L120" s="223"/>
      <c r="M120" s="223"/>
      <c r="N120" s="223"/>
      <c r="O120" s="218">
        <v>1</v>
      </c>
      <c r="P120" s="223"/>
      <c r="Q120" s="218">
        <v>6</v>
      </c>
    </row>
    <row r="121" spans="1:17" x14ac:dyDescent="0.2">
      <c r="A121" s="53"/>
      <c r="B121" s="324"/>
      <c r="C121" s="219" t="s">
        <v>450</v>
      </c>
      <c r="D121" s="228" t="s">
        <v>270</v>
      </c>
      <c r="E121" s="221">
        <v>27723</v>
      </c>
      <c r="F121" s="221">
        <v>33860</v>
      </c>
      <c r="G121" s="221">
        <v>44320</v>
      </c>
      <c r="H121" s="221">
        <v>56769</v>
      </c>
      <c r="I121" s="221">
        <v>55771</v>
      </c>
      <c r="J121" s="221">
        <v>59949</v>
      </c>
      <c r="K121" s="221">
        <v>70858</v>
      </c>
      <c r="L121" s="221">
        <v>85132</v>
      </c>
      <c r="M121" s="221">
        <v>77886</v>
      </c>
      <c r="N121" s="221">
        <v>69089</v>
      </c>
      <c r="O121" s="221">
        <v>41901</v>
      </c>
      <c r="P121" s="221">
        <v>41891</v>
      </c>
      <c r="Q121" s="221">
        <v>665149</v>
      </c>
    </row>
    <row r="122" spans="1:17" ht="13.5" thickBot="1" x14ac:dyDescent="0.25">
      <c r="A122" s="53"/>
      <c r="B122" s="325"/>
      <c r="C122" s="203" t="s">
        <v>17</v>
      </c>
      <c r="D122" s="204" t="s">
        <v>264</v>
      </c>
      <c r="E122" s="222">
        <v>27724</v>
      </c>
      <c r="F122" s="222">
        <v>33860</v>
      </c>
      <c r="G122" s="222">
        <v>44320</v>
      </c>
      <c r="H122" s="222">
        <v>56769</v>
      </c>
      <c r="I122" s="222">
        <v>55771</v>
      </c>
      <c r="J122" s="222">
        <v>59953</v>
      </c>
      <c r="K122" s="222">
        <v>70858</v>
      </c>
      <c r="L122" s="222">
        <v>85132</v>
      </c>
      <c r="M122" s="222">
        <v>77886</v>
      </c>
      <c r="N122" s="222">
        <v>69089</v>
      </c>
      <c r="O122" s="222">
        <v>41902</v>
      </c>
      <c r="P122" s="222">
        <v>41891</v>
      </c>
      <c r="Q122" s="222">
        <v>665155</v>
      </c>
    </row>
    <row r="123" spans="1:17" x14ac:dyDescent="0.2">
      <c r="A123" s="53"/>
      <c r="B123" s="328" t="s">
        <v>336</v>
      </c>
      <c r="C123" s="206" t="s">
        <v>452</v>
      </c>
      <c r="D123" s="227" t="s">
        <v>269</v>
      </c>
      <c r="E123" s="208">
        <v>3</v>
      </c>
      <c r="F123" s="208">
        <v>5</v>
      </c>
      <c r="G123" s="208">
        <v>12</v>
      </c>
      <c r="H123" s="208">
        <v>12</v>
      </c>
      <c r="I123" s="209"/>
      <c r="J123" s="209"/>
      <c r="K123" s="208">
        <v>8</v>
      </c>
      <c r="L123" s="209"/>
      <c r="M123" s="208">
        <v>8</v>
      </c>
      <c r="N123" s="208">
        <v>5</v>
      </c>
      <c r="O123" s="208">
        <v>9</v>
      </c>
      <c r="P123" s="209"/>
      <c r="Q123" s="208">
        <v>62</v>
      </c>
    </row>
    <row r="124" spans="1:17" x14ac:dyDescent="0.2">
      <c r="A124" s="53"/>
      <c r="B124" s="328"/>
      <c r="C124" s="206" t="s">
        <v>451</v>
      </c>
      <c r="D124" s="227" t="s">
        <v>271</v>
      </c>
      <c r="E124" s="208">
        <v>2593</v>
      </c>
      <c r="F124" s="208">
        <v>2189</v>
      </c>
      <c r="G124" s="208">
        <v>2897</v>
      </c>
      <c r="H124" s="208">
        <v>2666</v>
      </c>
      <c r="I124" s="208">
        <v>2999</v>
      </c>
      <c r="J124" s="208">
        <v>2772</v>
      </c>
      <c r="K124" s="208">
        <v>2841</v>
      </c>
      <c r="L124" s="208">
        <v>2870</v>
      </c>
      <c r="M124" s="208">
        <v>2476</v>
      </c>
      <c r="N124" s="208">
        <v>3399</v>
      </c>
      <c r="O124" s="208">
        <v>2926</v>
      </c>
      <c r="P124" s="208">
        <v>3358</v>
      </c>
      <c r="Q124" s="208">
        <v>33986</v>
      </c>
    </row>
    <row r="125" spans="1:17" ht="13.5" thickBot="1" x14ac:dyDescent="0.25">
      <c r="A125" s="53"/>
      <c r="B125" s="328"/>
      <c r="C125" s="210" t="s">
        <v>17</v>
      </c>
      <c r="D125" s="207" t="s">
        <v>264</v>
      </c>
      <c r="E125" s="211">
        <v>2596</v>
      </c>
      <c r="F125" s="211">
        <v>2194</v>
      </c>
      <c r="G125" s="211">
        <v>2909</v>
      </c>
      <c r="H125" s="211">
        <v>2678</v>
      </c>
      <c r="I125" s="211">
        <v>2999</v>
      </c>
      <c r="J125" s="211">
        <v>2772</v>
      </c>
      <c r="K125" s="211">
        <v>2849</v>
      </c>
      <c r="L125" s="211">
        <v>2870</v>
      </c>
      <c r="M125" s="211">
        <v>2484</v>
      </c>
      <c r="N125" s="211">
        <v>3404</v>
      </c>
      <c r="O125" s="211">
        <v>2935</v>
      </c>
      <c r="P125" s="211">
        <v>3358</v>
      </c>
      <c r="Q125" s="211">
        <v>34048</v>
      </c>
    </row>
    <row r="126" spans="1:17" ht="13.5" thickBot="1" x14ac:dyDescent="0.25">
      <c r="A126" s="53"/>
      <c r="B126" s="212" t="s">
        <v>337</v>
      </c>
      <c r="C126" s="213" t="s">
        <v>453</v>
      </c>
      <c r="D126" s="205" t="s">
        <v>269</v>
      </c>
      <c r="E126" s="215">
        <v>1512</v>
      </c>
      <c r="F126" s="215">
        <v>1628</v>
      </c>
      <c r="G126" s="215">
        <v>1547</v>
      </c>
      <c r="H126" s="215">
        <v>1462</v>
      </c>
      <c r="I126" s="215">
        <v>2986</v>
      </c>
      <c r="J126" s="215">
        <v>5381</v>
      </c>
      <c r="K126" s="215">
        <v>8781</v>
      </c>
      <c r="L126" s="215">
        <v>4268</v>
      </c>
      <c r="M126" s="215">
        <v>2827</v>
      </c>
      <c r="N126" s="215">
        <v>2736</v>
      </c>
      <c r="O126" s="215">
        <v>1338</v>
      </c>
      <c r="P126" s="215">
        <v>2975</v>
      </c>
      <c r="Q126" s="215">
        <v>37441</v>
      </c>
    </row>
    <row r="127" spans="1:17" ht="13.5" thickBot="1" x14ac:dyDescent="0.25">
      <c r="A127" s="53"/>
      <c r="B127" s="225" t="s">
        <v>338</v>
      </c>
      <c r="C127" s="210" t="s">
        <v>454</v>
      </c>
      <c r="D127" s="207" t="s">
        <v>269</v>
      </c>
      <c r="E127" s="211">
        <v>45</v>
      </c>
      <c r="F127" s="211">
        <v>4</v>
      </c>
      <c r="G127" s="211">
        <v>5</v>
      </c>
      <c r="H127" s="211">
        <v>212</v>
      </c>
      <c r="I127" s="211">
        <v>260</v>
      </c>
      <c r="J127" s="211">
        <v>257</v>
      </c>
      <c r="K127" s="211">
        <v>819</v>
      </c>
      <c r="L127" s="211">
        <v>669</v>
      </c>
      <c r="M127" s="211">
        <v>317</v>
      </c>
      <c r="N127" s="211">
        <v>279</v>
      </c>
      <c r="O127" s="211">
        <v>5</v>
      </c>
      <c r="P127" s="211">
        <v>170</v>
      </c>
      <c r="Q127" s="211">
        <v>3042</v>
      </c>
    </row>
    <row r="128" spans="1:17" ht="13.5" thickBot="1" x14ac:dyDescent="0.25">
      <c r="A128" s="53"/>
      <c r="B128" s="212" t="s">
        <v>339</v>
      </c>
      <c r="C128" s="213" t="s">
        <v>455</v>
      </c>
      <c r="D128" s="205" t="s">
        <v>269</v>
      </c>
      <c r="E128" s="214"/>
      <c r="F128" s="214"/>
      <c r="G128" s="214"/>
      <c r="H128" s="214"/>
      <c r="I128" s="214"/>
      <c r="J128" s="215">
        <v>605</v>
      </c>
      <c r="K128" s="215">
        <v>1043</v>
      </c>
      <c r="L128" s="215">
        <v>806</v>
      </c>
      <c r="M128" s="215">
        <v>481</v>
      </c>
      <c r="N128" s="215">
        <v>274</v>
      </c>
      <c r="O128" s="214"/>
      <c r="P128" s="215">
        <v>1</v>
      </c>
      <c r="Q128" s="215">
        <v>3210</v>
      </c>
    </row>
    <row r="129" spans="1:17" ht="13.5" thickBot="1" x14ac:dyDescent="0.25">
      <c r="A129" s="53"/>
      <c r="B129" s="212" t="s">
        <v>330</v>
      </c>
      <c r="C129" s="213" t="s">
        <v>456</v>
      </c>
      <c r="D129" s="205" t="s">
        <v>269</v>
      </c>
      <c r="E129" s="214"/>
      <c r="F129" s="214"/>
      <c r="G129" s="214"/>
      <c r="H129" s="214"/>
      <c r="I129" s="215">
        <v>39</v>
      </c>
      <c r="J129" s="215">
        <v>1</v>
      </c>
      <c r="K129" s="214"/>
      <c r="L129" s="214"/>
      <c r="M129" s="214"/>
      <c r="N129" s="214"/>
      <c r="O129" s="214"/>
      <c r="P129" s="214"/>
      <c r="Q129" s="215">
        <v>40</v>
      </c>
    </row>
    <row r="130" spans="1:17" ht="13.5" thickBot="1" x14ac:dyDescent="0.25">
      <c r="A130" s="53"/>
      <c r="B130" s="212" t="s">
        <v>340</v>
      </c>
      <c r="C130" s="213" t="s">
        <v>457</v>
      </c>
      <c r="D130" s="205" t="s">
        <v>269</v>
      </c>
      <c r="E130" s="215">
        <v>2</v>
      </c>
      <c r="F130" s="214"/>
      <c r="G130" s="214"/>
      <c r="H130" s="214"/>
      <c r="I130" s="214"/>
      <c r="J130" s="214"/>
      <c r="K130" s="214"/>
      <c r="L130" s="214"/>
      <c r="M130" s="214"/>
      <c r="N130" s="214"/>
      <c r="O130" s="215">
        <v>1</v>
      </c>
      <c r="P130" s="215">
        <v>6</v>
      </c>
      <c r="Q130" s="215">
        <v>9</v>
      </c>
    </row>
    <row r="131" spans="1:17" x14ac:dyDescent="0.2">
      <c r="A131" s="53"/>
      <c r="B131" s="328" t="s">
        <v>342</v>
      </c>
      <c r="C131" s="206" t="s">
        <v>458</v>
      </c>
      <c r="D131" s="331" t="s">
        <v>271</v>
      </c>
      <c r="E131" s="208">
        <v>512</v>
      </c>
      <c r="F131" s="208">
        <v>599</v>
      </c>
      <c r="G131" s="208">
        <v>919</v>
      </c>
      <c r="H131" s="208">
        <v>9519</v>
      </c>
      <c r="I131" s="208">
        <v>31585</v>
      </c>
      <c r="J131" s="208">
        <v>33314</v>
      </c>
      <c r="K131" s="208">
        <v>40474</v>
      </c>
      <c r="L131" s="208">
        <v>48541</v>
      </c>
      <c r="M131" s="208">
        <v>42322</v>
      </c>
      <c r="N131" s="208">
        <v>32644</v>
      </c>
      <c r="O131" s="208">
        <v>2453</v>
      </c>
      <c r="P131" s="208">
        <v>1116</v>
      </c>
      <c r="Q131" s="208">
        <v>243998</v>
      </c>
    </row>
    <row r="132" spans="1:17" x14ac:dyDescent="0.2">
      <c r="A132" s="53"/>
      <c r="B132" s="328"/>
      <c r="C132" s="206" t="s">
        <v>459</v>
      </c>
      <c r="D132" s="331"/>
      <c r="E132" s="208">
        <v>6</v>
      </c>
      <c r="F132" s="209"/>
      <c r="G132" s="208">
        <v>6</v>
      </c>
      <c r="H132" s="208">
        <v>363</v>
      </c>
      <c r="I132" s="208">
        <v>1950</v>
      </c>
      <c r="J132" s="208">
        <v>2297</v>
      </c>
      <c r="K132" s="208">
        <v>3868</v>
      </c>
      <c r="L132" s="208">
        <v>5260</v>
      </c>
      <c r="M132" s="208">
        <v>4091</v>
      </c>
      <c r="N132" s="208">
        <v>1506</v>
      </c>
      <c r="O132" s="208">
        <v>4</v>
      </c>
      <c r="P132" s="208">
        <v>4</v>
      </c>
      <c r="Q132" s="208">
        <v>19355</v>
      </c>
    </row>
    <row r="133" spans="1:17" x14ac:dyDescent="0.2">
      <c r="A133" s="53"/>
      <c r="B133" s="328"/>
      <c r="C133" s="206" t="s">
        <v>460</v>
      </c>
      <c r="D133" s="331"/>
      <c r="E133" s="208">
        <v>289</v>
      </c>
      <c r="F133" s="208">
        <v>170</v>
      </c>
      <c r="G133" s="208">
        <v>492</v>
      </c>
      <c r="H133" s="208">
        <v>2654</v>
      </c>
      <c r="I133" s="208">
        <v>23245</v>
      </c>
      <c r="J133" s="208">
        <v>36331</v>
      </c>
      <c r="K133" s="208">
        <v>46286</v>
      </c>
      <c r="L133" s="208">
        <v>40489</v>
      </c>
      <c r="M133" s="208">
        <v>30073</v>
      </c>
      <c r="N133" s="208">
        <v>28818</v>
      </c>
      <c r="O133" s="208">
        <v>3349</v>
      </c>
      <c r="P133" s="208">
        <v>173</v>
      </c>
      <c r="Q133" s="208">
        <v>212369</v>
      </c>
    </row>
    <row r="134" spans="1:17" x14ac:dyDescent="0.2">
      <c r="A134" s="53"/>
      <c r="B134" s="328"/>
      <c r="C134" s="206" t="s">
        <v>466</v>
      </c>
      <c r="D134" s="331"/>
      <c r="E134" s="208">
        <v>9</v>
      </c>
      <c r="F134" s="208">
        <v>26</v>
      </c>
      <c r="G134" s="208">
        <v>11</v>
      </c>
      <c r="H134" s="208">
        <v>16</v>
      </c>
      <c r="I134" s="208">
        <v>43</v>
      </c>
      <c r="J134" s="208">
        <v>12</v>
      </c>
      <c r="K134" s="208">
        <v>19</v>
      </c>
      <c r="L134" s="208">
        <v>49</v>
      </c>
      <c r="M134" s="208">
        <v>10</v>
      </c>
      <c r="N134" s="208">
        <v>11</v>
      </c>
      <c r="O134" s="208">
        <v>17</v>
      </c>
      <c r="P134" s="208">
        <v>20</v>
      </c>
      <c r="Q134" s="208">
        <v>243</v>
      </c>
    </row>
    <row r="135" spans="1:17" x14ac:dyDescent="0.2">
      <c r="A135" s="53"/>
      <c r="B135" s="328"/>
      <c r="C135" s="206" t="s">
        <v>461</v>
      </c>
      <c r="D135" s="227" t="s">
        <v>269</v>
      </c>
      <c r="E135" s="208">
        <v>3174</v>
      </c>
      <c r="F135" s="208">
        <v>3387</v>
      </c>
      <c r="G135" s="208">
        <v>19912</v>
      </c>
      <c r="H135" s="208">
        <v>108422</v>
      </c>
      <c r="I135" s="208">
        <v>237168</v>
      </c>
      <c r="J135" s="208">
        <v>289728</v>
      </c>
      <c r="K135" s="208">
        <v>341132</v>
      </c>
      <c r="L135" s="208">
        <v>341547</v>
      </c>
      <c r="M135" s="208">
        <v>304203</v>
      </c>
      <c r="N135" s="208">
        <v>216874</v>
      </c>
      <c r="O135" s="208">
        <v>13588</v>
      </c>
      <c r="P135" s="208">
        <v>4381</v>
      </c>
      <c r="Q135" s="208">
        <v>1883516</v>
      </c>
    </row>
    <row r="136" spans="1:17" x14ac:dyDescent="0.2">
      <c r="A136" s="53"/>
      <c r="B136" s="328"/>
      <c r="C136" s="206" t="s">
        <v>462</v>
      </c>
      <c r="D136" s="227" t="s">
        <v>271</v>
      </c>
      <c r="E136" s="208">
        <v>22</v>
      </c>
      <c r="F136" s="208">
        <v>54</v>
      </c>
      <c r="G136" s="208">
        <v>26</v>
      </c>
      <c r="H136" s="208">
        <v>81</v>
      </c>
      <c r="I136" s="208">
        <v>81</v>
      </c>
      <c r="J136" s="208">
        <v>276</v>
      </c>
      <c r="K136" s="208">
        <v>294</v>
      </c>
      <c r="L136" s="208">
        <v>316</v>
      </c>
      <c r="M136" s="208">
        <v>288</v>
      </c>
      <c r="N136" s="208">
        <v>149</v>
      </c>
      <c r="O136" s="208">
        <v>45</v>
      </c>
      <c r="P136" s="208">
        <v>13</v>
      </c>
      <c r="Q136" s="208">
        <v>1645</v>
      </c>
    </row>
    <row r="137" spans="1:17" x14ac:dyDescent="0.2">
      <c r="A137" s="53"/>
      <c r="B137" s="328"/>
      <c r="C137" s="206" t="s">
        <v>463</v>
      </c>
      <c r="D137" s="227" t="s">
        <v>269</v>
      </c>
      <c r="E137" s="208">
        <v>1069</v>
      </c>
      <c r="F137" s="208">
        <v>1032</v>
      </c>
      <c r="G137" s="208">
        <v>3034</v>
      </c>
      <c r="H137" s="208">
        <v>35845</v>
      </c>
      <c r="I137" s="208">
        <v>107379</v>
      </c>
      <c r="J137" s="208">
        <v>165395</v>
      </c>
      <c r="K137" s="208">
        <v>196751</v>
      </c>
      <c r="L137" s="208">
        <v>197552</v>
      </c>
      <c r="M137" s="208">
        <v>165804</v>
      </c>
      <c r="N137" s="208">
        <v>91755</v>
      </c>
      <c r="O137" s="208">
        <v>3735</v>
      </c>
      <c r="P137" s="208">
        <v>2085</v>
      </c>
      <c r="Q137" s="208">
        <v>971436</v>
      </c>
    </row>
    <row r="138" spans="1:17" x14ac:dyDescent="0.2">
      <c r="A138" s="53"/>
      <c r="B138" s="328"/>
      <c r="C138" s="206" t="s">
        <v>467</v>
      </c>
      <c r="D138" s="331" t="s">
        <v>271</v>
      </c>
      <c r="E138" s="208">
        <v>10</v>
      </c>
      <c r="F138" s="208">
        <v>29</v>
      </c>
      <c r="G138" s="208">
        <v>17</v>
      </c>
      <c r="H138" s="208">
        <v>60</v>
      </c>
      <c r="I138" s="208">
        <v>199</v>
      </c>
      <c r="J138" s="208">
        <v>268</v>
      </c>
      <c r="K138" s="208">
        <v>384</v>
      </c>
      <c r="L138" s="208">
        <v>527</v>
      </c>
      <c r="M138" s="208">
        <v>269</v>
      </c>
      <c r="N138" s="208">
        <v>266</v>
      </c>
      <c r="O138" s="208">
        <v>54</v>
      </c>
      <c r="P138" s="208">
        <v>16</v>
      </c>
      <c r="Q138" s="208">
        <v>2099</v>
      </c>
    </row>
    <row r="139" spans="1:17" x14ac:dyDescent="0.2">
      <c r="A139" s="53"/>
      <c r="B139" s="328"/>
      <c r="C139" s="206" t="s">
        <v>464</v>
      </c>
      <c r="D139" s="331"/>
      <c r="E139" s="208">
        <v>236</v>
      </c>
      <c r="F139" s="208">
        <v>3621</v>
      </c>
      <c r="G139" s="208">
        <v>6635</v>
      </c>
      <c r="H139" s="208">
        <v>14748</v>
      </c>
      <c r="I139" s="208">
        <v>40099</v>
      </c>
      <c r="J139" s="208">
        <v>37461</v>
      </c>
      <c r="K139" s="208">
        <v>64146</v>
      </c>
      <c r="L139" s="208">
        <v>38783</v>
      </c>
      <c r="M139" s="208">
        <v>45310</v>
      </c>
      <c r="N139" s="208">
        <v>32026</v>
      </c>
      <c r="O139" s="208">
        <v>11895</v>
      </c>
      <c r="P139" s="208">
        <v>298</v>
      </c>
      <c r="Q139" s="208">
        <v>295258</v>
      </c>
    </row>
    <row r="140" spans="1:17" x14ac:dyDescent="0.2">
      <c r="A140" s="53"/>
      <c r="B140" s="328"/>
      <c r="C140" s="206" t="s">
        <v>465</v>
      </c>
      <c r="D140" s="331"/>
      <c r="E140" s="208">
        <v>296</v>
      </c>
      <c r="F140" s="208">
        <v>152</v>
      </c>
      <c r="G140" s="208">
        <v>361</v>
      </c>
      <c r="H140" s="208">
        <v>1031</v>
      </c>
      <c r="I140" s="208">
        <v>2277</v>
      </c>
      <c r="J140" s="208">
        <v>3119</v>
      </c>
      <c r="K140" s="208">
        <v>4012</v>
      </c>
      <c r="L140" s="208">
        <v>4045</v>
      </c>
      <c r="M140" s="208">
        <v>4724</v>
      </c>
      <c r="N140" s="208">
        <v>3786</v>
      </c>
      <c r="O140" s="208">
        <v>1001</v>
      </c>
      <c r="P140" s="208">
        <v>185</v>
      </c>
      <c r="Q140" s="208">
        <v>24989</v>
      </c>
    </row>
    <row r="141" spans="1:17" x14ac:dyDescent="0.2">
      <c r="A141" s="53"/>
      <c r="B141" s="328"/>
      <c r="C141" s="206" t="s">
        <v>469</v>
      </c>
      <c r="D141" s="331"/>
      <c r="E141" s="209"/>
      <c r="F141" s="208">
        <v>3</v>
      </c>
      <c r="G141" s="208">
        <v>2</v>
      </c>
      <c r="H141" s="208">
        <v>23</v>
      </c>
      <c r="I141" s="208">
        <v>160</v>
      </c>
      <c r="J141" s="208">
        <v>418</v>
      </c>
      <c r="K141" s="208">
        <v>848</v>
      </c>
      <c r="L141" s="208">
        <v>1255</v>
      </c>
      <c r="M141" s="208">
        <v>279</v>
      </c>
      <c r="N141" s="208">
        <v>66</v>
      </c>
      <c r="O141" s="209"/>
      <c r="P141" s="209"/>
      <c r="Q141" s="208">
        <v>3054</v>
      </c>
    </row>
    <row r="142" spans="1:17" x14ac:dyDescent="0.2">
      <c r="A142" s="53"/>
      <c r="B142" s="328"/>
      <c r="C142" s="206" t="s">
        <v>468</v>
      </c>
      <c r="D142" s="331"/>
      <c r="E142" s="209"/>
      <c r="F142" s="209"/>
      <c r="G142" s="209"/>
      <c r="H142" s="209"/>
      <c r="I142" s="208">
        <v>25</v>
      </c>
      <c r="J142" s="209"/>
      <c r="K142" s="208">
        <v>24</v>
      </c>
      <c r="L142" s="208">
        <v>15</v>
      </c>
      <c r="M142" s="208">
        <v>34</v>
      </c>
      <c r="N142" s="208">
        <v>1</v>
      </c>
      <c r="O142" s="208">
        <v>3</v>
      </c>
      <c r="P142" s="209"/>
      <c r="Q142" s="208">
        <v>102</v>
      </c>
    </row>
    <row r="143" spans="1:17" x14ac:dyDescent="0.2">
      <c r="A143" s="53"/>
      <c r="B143" s="328"/>
      <c r="C143" s="206" t="s">
        <v>624</v>
      </c>
      <c r="D143" s="331"/>
      <c r="E143" s="209"/>
      <c r="F143" s="209"/>
      <c r="G143" s="209"/>
      <c r="H143" s="209"/>
      <c r="I143" s="208">
        <v>60</v>
      </c>
      <c r="J143" s="208">
        <v>492</v>
      </c>
      <c r="K143" s="208">
        <v>571</v>
      </c>
      <c r="L143" s="208">
        <v>640</v>
      </c>
      <c r="M143" s="208">
        <v>410</v>
      </c>
      <c r="N143" s="208">
        <v>111</v>
      </c>
      <c r="O143" s="208">
        <v>102</v>
      </c>
      <c r="P143" s="209"/>
      <c r="Q143" s="208">
        <v>2386</v>
      </c>
    </row>
    <row r="144" spans="1:17" ht="13.5" thickBot="1" x14ac:dyDescent="0.25">
      <c r="A144" s="53"/>
      <c r="B144" s="328"/>
      <c r="C144" s="210" t="s">
        <v>17</v>
      </c>
      <c r="D144" s="207" t="s">
        <v>264</v>
      </c>
      <c r="E144" s="211">
        <v>5623</v>
      </c>
      <c r="F144" s="211">
        <v>9073</v>
      </c>
      <c r="G144" s="211">
        <v>31415</v>
      </c>
      <c r="H144" s="211">
        <v>172762</v>
      </c>
      <c r="I144" s="211">
        <v>444271</v>
      </c>
      <c r="J144" s="211">
        <v>569111</v>
      </c>
      <c r="K144" s="211">
        <v>698809</v>
      </c>
      <c r="L144" s="211">
        <v>679019</v>
      </c>
      <c r="M144" s="211">
        <v>597817</v>
      </c>
      <c r="N144" s="211">
        <v>408013</v>
      </c>
      <c r="O144" s="211">
        <v>36246</v>
      </c>
      <c r="P144" s="211">
        <v>8291</v>
      </c>
      <c r="Q144" s="211">
        <v>3660450</v>
      </c>
    </row>
    <row r="145" spans="1:17" ht="13.5" thickBot="1" x14ac:dyDescent="0.25">
      <c r="A145" s="53"/>
      <c r="B145" s="212" t="s">
        <v>343</v>
      </c>
      <c r="C145" s="213" t="s">
        <v>470</v>
      </c>
      <c r="D145" s="205" t="s">
        <v>269</v>
      </c>
      <c r="E145" s="215">
        <v>3</v>
      </c>
      <c r="F145" s="215">
        <v>60</v>
      </c>
      <c r="G145" s="215">
        <v>332</v>
      </c>
      <c r="H145" s="215">
        <v>877</v>
      </c>
      <c r="I145" s="215">
        <v>351</v>
      </c>
      <c r="J145" s="215">
        <v>31</v>
      </c>
      <c r="K145" s="215">
        <v>45</v>
      </c>
      <c r="L145" s="215">
        <v>11</v>
      </c>
      <c r="M145" s="215">
        <v>104</v>
      </c>
      <c r="N145" s="215">
        <v>1098</v>
      </c>
      <c r="O145" s="215">
        <v>72</v>
      </c>
      <c r="P145" s="215">
        <v>182</v>
      </c>
      <c r="Q145" s="215">
        <v>3166</v>
      </c>
    </row>
    <row r="146" spans="1:17" x14ac:dyDescent="0.2">
      <c r="A146" s="53"/>
      <c r="B146" s="328" t="s">
        <v>344</v>
      </c>
      <c r="C146" s="206" t="s">
        <v>473</v>
      </c>
      <c r="D146" s="227" t="s">
        <v>269</v>
      </c>
      <c r="E146" s="208">
        <v>86</v>
      </c>
      <c r="F146" s="208">
        <v>18</v>
      </c>
      <c r="G146" s="208">
        <v>3</v>
      </c>
      <c r="H146" s="209"/>
      <c r="I146" s="208">
        <v>2</v>
      </c>
      <c r="J146" s="208">
        <v>658</v>
      </c>
      <c r="K146" s="208">
        <v>1312</v>
      </c>
      <c r="L146" s="208">
        <v>844</v>
      </c>
      <c r="M146" s="208">
        <v>307</v>
      </c>
      <c r="N146" s="209"/>
      <c r="O146" s="208">
        <v>225</v>
      </c>
      <c r="P146" s="208">
        <v>364</v>
      </c>
      <c r="Q146" s="208">
        <v>3819</v>
      </c>
    </row>
    <row r="147" spans="1:17" x14ac:dyDescent="0.2">
      <c r="A147" s="53"/>
      <c r="B147" s="328"/>
      <c r="C147" s="206" t="s">
        <v>472</v>
      </c>
      <c r="D147" s="331" t="s">
        <v>271</v>
      </c>
      <c r="E147" s="208">
        <v>87</v>
      </c>
      <c r="F147" s="208">
        <v>144</v>
      </c>
      <c r="G147" s="208">
        <v>138</v>
      </c>
      <c r="H147" s="208">
        <v>108</v>
      </c>
      <c r="I147" s="208">
        <v>94</v>
      </c>
      <c r="J147" s="208">
        <v>96</v>
      </c>
      <c r="K147" s="208">
        <v>390</v>
      </c>
      <c r="L147" s="208">
        <v>95</v>
      </c>
      <c r="M147" s="208">
        <v>88</v>
      </c>
      <c r="N147" s="208">
        <v>250</v>
      </c>
      <c r="O147" s="208">
        <v>152</v>
      </c>
      <c r="P147" s="208">
        <v>97</v>
      </c>
      <c r="Q147" s="208">
        <v>1739</v>
      </c>
    </row>
    <row r="148" spans="1:17" x14ac:dyDescent="0.2">
      <c r="A148" s="53"/>
      <c r="B148" s="328"/>
      <c r="C148" s="206" t="s">
        <v>471</v>
      </c>
      <c r="D148" s="331"/>
      <c r="E148" s="209"/>
      <c r="F148" s="208">
        <v>11</v>
      </c>
      <c r="G148" s="208">
        <v>12</v>
      </c>
      <c r="H148" s="209"/>
      <c r="I148" s="208">
        <v>17</v>
      </c>
      <c r="J148" s="208">
        <v>5</v>
      </c>
      <c r="K148" s="208">
        <v>15</v>
      </c>
      <c r="L148" s="208">
        <v>12</v>
      </c>
      <c r="M148" s="209"/>
      <c r="N148" s="208">
        <v>4</v>
      </c>
      <c r="O148" s="208">
        <v>5</v>
      </c>
      <c r="P148" s="209"/>
      <c r="Q148" s="208">
        <v>81</v>
      </c>
    </row>
    <row r="149" spans="1:17" ht="13.5" thickBot="1" x14ac:dyDescent="0.25">
      <c r="A149" s="53"/>
      <c r="B149" s="328"/>
      <c r="C149" s="210" t="s">
        <v>17</v>
      </c>
      <c r="D149" s="207" t="s">
        <v>264</v>
      </c>
      <c r="E149" s="211">
        <v>173</v>
      </c>
      <c r="F149" s="211">
        <v>173</v>
      </c>
      <c r="G149" s="211">
        <v>153</v>
      </c>
      <c r="H149" s="211">
        <v>108</v>
      </c>
      <c r="I149" s="211">
        <v>113</v>
      </c>
      <c r="J149" s="211">
        <v>759</v>
      </c>
      <c r="K149" s="211">
        <v>1717</v>
      </c>
      <c r="L149" s="211">
        <v>951</v>
      </c>
      <c r="M149" s="211">
        <v>395</v>
      </c>
      <c r="N149" s="211">
        <v>254</v>
      </c>
      <c r="O149" s="211">
        <v>382</v>
      </c>
      <c r="P149" s="211">
        <v>461</v>
      </c>
      <c r="Q149" s="211">
        <v>5639</v>
      </c>
    </row>
    <row r="150" spans="1:17" x14ac:dyDescent="0.2">
      <c r="A150" s="53"/>
      <c r="B150" s="323" t="s">
        <v>345</v>
      </c>
      <c r="C150" s="216" t="s">
        <v>474</v>
      </c>
      <c r="D150" s="229" t="s">
        <v>271</v>
      </c>
      <c r="E150" s="223"/>
      <c r="F150" s="218">
        <v>8</v>
      </c>
      <c r="G150" s="223"/>
      <c r="H150" s="218">
        <v>11</v>
      </c>
      <c r="I150" s="218">
        <v>50</v>
      </c>
      <c r="J150" s="218">
        <v>23</v>
      </c>
      <c r="K150" s="218">
        <v>62</v>
      </c>
      <c r="L150" s="218">
        <v>31</v>
      </c>
      <c r="M150" s="218">
        <v>20</v>
      </c>
      <c r="N150" s="218">
        <v>6</v>
      </c>
      <c r="O150" s="218">
        <v>3</v>
      </c>
      <c r="P150" s="218">
        <v>13</v>
      </c>
      <c r="Q150" s="218">
        <v>227</v>
      </c>
    </row>
    <row r="151" spans="1:17" x14ac:dyDescent="0.2">
      <c r="A151" s="53"/>
      <c r="B151" s="324"/>
      <c r="C151" s="219" t="s">
        <v>656</v>
      </c>
      <c r="D151" s="228" t="s">
        <v>269</v>
      </c>
      <c r="E151" s="224"/>
      <c r="F151" s="224"/>
      <c r="G151" s="224"/>
      <c r="H151" s="224"/>
      <c r="I151" s="224"/>
      <c r="J151" s="224"/>
      <c r="K151" s="224"/>
      <c r="L151" s="224"/>
      <c r="M151" s="224"/>
      <c r="N151" s="224"/>
      <c r="O151" s="224"/>
      <c r="P151" s="221">
        <v>506</v>
      </c>
      <c r="Q151" s="221">
        <v>506</v>
      </c>
    </row>
    <row r="152" spans="1:17" ht="13.5" thickBot="1" x14ac:dyDescent="0.25">
      <c r="A152" s="53"/>
      <c r="B152" s="325"/>
      <c r="C152" s="203" t="s">
        <v>17</v>
      </c>
      <c r="D152" s="204" t="s">
        <v>264</v>
      </c>
      <c r="E152" s="230"/>
      <c r="F152" s="222">
        <v>8</v>
      </c>
      <c r="G152" s="230"/>
      <c r="H152" s="222">
        <v>11</v>
      </c>
      <c r="I152" s="222">
        <v>50</v>
      </c>
      <c r="J152" s="222">
        <v>23</v>
      </c>
      <c r="K152" s="222">
        <v>62</v>
      </c>
      <c r="L152" s="222">
        <v>31</v>
      </c>
      <c r="M152" s="222">
        <v>20</v>
      </c>
      <c r="N152" s="222">
        <v>6</v>
      </c>
      <c r="O152" s="222">
        <v>3</v>
      </c>
      <c r="P152" s="222">
        <v>519</v>
      </c>
      <c r="Q152" s="222">
        <v>733</v>
      </c>
    </row>
    <row r="153" spans="1:17" ht="13.5" thickBot="1" x14ac:dyDescent="0.25">
      <c r="A153" s="53"/>
      <c r="B153" s="225" t="s">
        <v>346</v>
      </c>
      <c r="C153" s="210" t="s">
        <v>475</v>
      </c>
      <c r="D153" s="207" t="s">
        <v>271</v>
      </c>
      <c r="E153" s="211">
        <v>294</v>
      </c>
      <c r="F153" s="211">
        <v>272</v>
      </c>
      <c r="G153" s="211">
        <v>339</v>
      </c>
      <c r="H153" s="211">
        <v>466</v>
      </c>
      <c r="I153" s="211">
        <v>332</v>
      </c>
      <c r="J153" s="211">
        <v>286</v>
      </c>
      <c r="K153" s="211">
        <v>370</v>
      </c>
      <c r="L153" s="211">
        <v>392</v>
      </c>
      <c r="M153" s="211">
        <v>406</v>
      </c>
      <c r="N153" s="211">
        <v>519</v>
      </c>
      <c r="O153" s="211">
        <v>567</v>
      </c>
      <c r="P153" s="211">
        <v>616</v>
      </c>
      <c r="Q153" s="211">
        <v>4859</v>
      </c>
    </row>
    <row r="154" spans="1:17" x14ac:dyDescent="0.2">
      <c r="A154" s="53"/>
      <c r="B154" s="323" t="s">
        <v>347</v>
      </c>
      <c r="C154" s="216" t="s">
        <v>476</v>
      </c>
      <c r="D154" s="332" t="s">
        <v>271</v>
      </c>
      <c r="E154" s="218">
        <v>380</v>
      </c>
      <c r="F154" s="218">
        <v>473</v>
      </c>
      <c r="G154" s="218">
        <v>558</v>
      </c>
      <c r="H154" s="218">
        <v>522</v>
      </c>
      <c r="I154" s="218">
        <v>564</v>
      </c>
      <c r="J154" s="218">
        <v>618</v>
      </c>
      <c r="K154" s="218">
        <v>337</v>
      </c>
      <c r="L154" s="218">
        <v>477</v>
      </c>
      <c r="M154" s="218">
        <v>274</v>
      </c>
      <c r="N154" s="218">
        <v>573</v>
      </c>
      <c r="O154" s="218">
        <v>491</v>
      </c>
      <c r="P154" s="218">
        <v>355</v>
      </c>
      <c r="Q154" s="218">
        <v>5622</v>
      </c>
    </row>
    <row r="155" spans="1:17" x14ac:dyDescent="0.2">
      <c r="A155" s="53"/>
      <c r="B155" s="324"/>
      <c r="C155" s="219" t="s">
        <v>477</v>
      </c>
      <c r="D155" s="333"/>
      <c r="E155" s="221">
        <v>879</v>
      </c>
      <c r="F155" s="221">
        <v>983</v>
      </c>
      <c r="G155" s="221">
        <v>1191</v>
      </c>
      <c r="H155" s="221">
        <v>1106</v>
      </c>
      <c r="I155" s="221">
        <v>774</v>
      </c>
      <c r="J155" s="221">
        <v>758</v>
      </c>
      <c r="K155" s="221">
        <v>625</v>
      </c>
      <c r="L155" s="221">
        <v>832</v>
      </c>
      <c r="M155" s="221">
        <v>621</v>
      </c>
      <c r="N155" s="221">
        <v>995</v>
      </c>
      <c r="O155" s="221">
        <v>1141</v>
      </c>
      <c r="P155" s="221">
        <v>946</v>
      </c>
      <c r="Q155" s="221">
        <v>10851</v>
      </c>
    </row>
    <row r="156" spans="1:17" x14ac:dyDescent="0.2">
      <c r="A156" s="53"/>
      <c r="B156" s="324"/>
      <c r="C156" s="219" t="s">
        <v>360</v>
      </c>
      <c r="D156" s="333"/>
      <c r="E156" s="221">
        <v>77</v>
      </c>
      <c r="F156" s="221">
        <v>84</v>
      </c>
      <c r="G156" s="221">
        <v>107</v>
      </c>
      <c r="H156" s="221">
        <v>68</v>
      </c>
      <c r="I156" s="221">
        <v>35</v>
      </c>
      <c r="J156" s="221">
        <v>78</v>
      </c>
      <c r="K156" s="221">
        <v>34</v>
      </c>
      <c r="L156" s="221">
        <v>78</v>
      </c>
      <c r="M156" s="221">
        <v>41</v>
      </c>
      <c r="N156" s="221">
        <v>59</v>
      </c>
      <c r="O156" s="221">
        <v>60</v>
      </c>
      <c r="P156" s="221">
        <v>24</v>
      </c>
      <c r="Q156" s="221">
        <v>745</v>
      </c>
    </row>
    <row r="157" spans="1:17" x14ac:dyDescent="0.2">
      <c r="A157" s="53"/>
      <c r="B157" s="324"/>
      <c r="C157" s="219" t="s">
        <v>478</v>
      </c>
      <c r="D157" s="228" t="s">
        <v>269</v>
      </c>
      <c r="E157" s="221">
        <v>1681</v>
      </c>
      <c r="F157" s="221">
        <v>2205</v>
      </c>
      <c r="G157" s="221">
        <v>1727</v>
      </c>
      <c r="H157" s="221">
        <v>2707</v>
      </c>
      <c r="I157" s="221">
        <v>3480</v>
      </c>
      <c r="J157" s="221">
        <v>4929</v>
      </c>
      <c r="K157" s="221">
        <v>10677</v>
      </c>
      <c r="L157" s="221">
        <v>8937</v>
      </c>
      <c r="M157" s="221">
        <v>5340</v>
      </c>
      <c r="N157" s="221">
        <v>4726</v>
      </c>
      <c r="O157" s="221">
        <v>2145</v>
      </c>
      <c r="P157" s="221">
        <v>2862</v>
      </c>
      <c r="Q157" s="221">
        <v>51416</v>
      </c>
    </row>
    <row r="158" spans="1:17" ht="13.5" thickBot="1" x14ac:dyDescent="0.25">
      <c r="A158" s="53"/>
      <c r="B158" s="325"/>
      <c r="C158" s="203" t="s">
        <v>17</v>
      </c>
      <c r="D158" s="204" t="s">
        <v>264</v>
      </c>
      <c r="E158" s="222">
        <v>3017</v>
      </c>
      <c r="F158" s="222">
        <v>3745</v>
      </c>
      <c r="G158" s="222">
        <v>3583</v>
      </c>
      <c r="H158" s="222">
        <v>4403</v>
      </c>
      <c r="I158" s="222">
        <v>4853</v>
      </c>
      <c r="J158" s="222">
        <v>6383</v>
      </c>
      <c r="K158" s="222">
        <v>11673</v>
      </c>
      <c r="L158" s="222">
        <v>10324</v>
      </c>
      <c r="M158" s="222">
        <v>6276</v>
      </c>
      <c r="N158" s="222">
        <v>6353</v>
      </c>
      <c r="O158" s="222">
        <v>3837</v>
      </c>
      <c r="P158" s="222">
        <v>4187</v>
      </c>
      <c r="Q158" s="222">
        <v>68634</v>
      </c>
    </row>
    <row r="159" spans="1:17" x14ac:dyDescent="0.2">
      <c r="A159" s="53"/>
      <c r="B159" s="328" t="s">
        <v>348</v>
      </c>
      <c r="C159" s="206" t="s">
        <v>479</v>
      </c>
      <c r="D159" s="227" t="s">
        <v>271</v>
      </c>
      <c r="E159" s="208">
        <v>17</v>
      </c>
      <c r="F159" s="208">
        <v>6</v>
      </c>
      <c r="G159" s="208">
        <v>25</v>
      </c>
      <c r="H159" s="208">
        <v>10</v>
      </c>
      <c r="I159" s="208">
        <v>26</v>
      </c>
      <c r="J159" s="208">
        <v>2595</v>
      </c>
      <c r="K159" s="208">
        <v>19</v>
      </c>
      <c r="L159" s="208">
        <v>2736</v>
      </c>
      <c r="M159" s="208">
        <v>17</v>
      </c>
      <c r="N159" s="208">
        <v>41</v>
      </c>
      <c r="O159" s="208">
        <v>19</v>
      </c>
      <c r="P159" s="208">
        <v>1</v>
      </c>
      <c r="Q159" s="208">
        <v>5512</v>
      </c>
    </row>
    <row r="160" spans="1:17" x14ac:dyDescent="0.2">
      <c r="A160" s="53"/>
      <c r="B160" s="328"/>
      <c r="C160" s="206" t="s">
        <v>480</v>
      </c>
      <c r="D160" s="227" t="s">
        <v>269</v>
      </c>
      <c r="E160" s="209"/>
      <c r="F160" s="209"/>
      <c r="G160" s="208">
        <v>1</v>
      </c>
      <c r="H160" s="209"/>
      <c r="I160" s="209"/>
      <c r="J160" s="209"/>
      <c r="K160" s="209"/>
      <c r="L160" s="209"/>
      <c r="M160" s="209"/>
      <c r="N160" s="209"/>
      <c r="O160" s="208">
        <v>6</v>
      </c>
      <c r="P160" s="209"/>
      <c r="Q160" s="208">
        <v>7</v>
      </c>
    </row>
    <row r="161" spans="1:17" ht="13.5" thickBot="1" x14ac:dyDescent="0.25">
      <c r="A161" s="53"/>
      <c r="B161" s="328"/>
      <c r="C161" s="210" t="s">
        <v>17</v>
      </c>
      <c r="D161" s="207" t="s">
        <v>264</v>
      </c>
      <c r="E161" s="211">
        <v>17</v>
      </c>
      <c r="F161" s="211">
        <v>6</v>
      </c>
      <c r="G161" s="211">
        <v>26</v>
      </c>
      <c r="H161" s="211">
        <v>10</v>
      </c>
      <c r="I161" s="211">
        <v>26</v>
      </c>
      <c r="J161" s="211">
        <v>2595</v>
      </c>
      <c r="K161" s="211">
        <v>19</v>
      </c>
      <c r="L161" s="211">
        <v>2736</v>
      </c>
      <c r="M161" s="211">
        <v>17</v>
      </c>
      <c r="N161" s="211">
        <v>41</v>
      </c>
      <c r="O161" s="211">
        <v>25</v>
      </c>
      <c r="P161" s="211">
        <v>1</v>
      </c>
      <c r="Q161" s="211">
        <v>5519</v>
      </c>
    </row>
    <row r="162" spans="1:17" ht="13.5" thickBot="1" x14ac:dyDescent="0.25">
      <c r="A162" s="53"/>
      <c r="B162" s="212" t="s">
        <v>349</v>
      </c>
      <c r="C162" s="213" t="s">
        <v>481</v>
      </c>
      <c r="D162" s="205" t="s">
        <v>269</v>
      </c>
      <c r="E162" s="215">
        <v>2</v>
      </c>
      <c r="F162" s="215">
        <v>11</v>
      </c>
      <c r="G162" s="215">
        <v>6</v>
      </c>
      <c r="H162" s="214"/>
      <c r="I162" s="214"/>
      <c r="J162" s="214"/>
      <c r="K162" s="214"/>
      <c r="L162" s="215">
        <v>3</v>
      </c>
      <c r="M162" s="215">
        <v>7</v>
      </c>
      <c r="N162" s="214"/>
      <c r="O162" s="215">
        <v>5</v>
      </c>
      <c r="P162" s="215">
        <v>3</v>
      </c>
      <c r="Q162" s="215">
        <v>37</v>
      </c>
    </row>
    <row r="163" spans="1:17" x14ac:dyDescent="0.2">
      <c r="A163" s="53"/>
      <c r="B163" s="328" t="s">
        <v>352</v>
      </c>
      <c r="C163" s="206" t="s">
        <v>482</v>
      </c>
      <c r="D163" s="227" t="s">
        <v>269</v>
      </c>
      <c r="E163" s="208">
        <v>76</v>
      </c>
      <c r="F163" s="208">
        <v>415</v>
      </c>
      <c r="G163" s="208">
        <v>88</v>
      </c>
      <c r="H163" s="208">
        <v>231</v>
      </c>
      <c r="I163" s="208">
        <v>238</v>
      </c>
      <c r="J163" s="208">
        <v>59</v>
      </c>
      <c r="K163" s="208">
        <v>26</v>
      </c>
      <c r="L163" s="208">
        <v>22</v>
      </c>
      <c r="M163" s="208">
        <v>25</v>
      </c>
      <c r="N163" s="208">
        <v>22</v>
      </c>
      <c r="O163" s="208">
        <v>45</v>
      </c>
      <c r="P163" s="208">
        <v>78</v>
      </c>
      <c r="Q163" s="208">
        <v>1325</v>
      </c>
    </row>
    <row r="164" spans="1:17" x14ac:dyDescent="0.2">
      <c r="A164" s="53"/>
      <c r="B164" s="328"/>
      <c r="C164" s="206" t="s">
        <v>483</v>
      </c>
      <c r="D164" s="331" t="s">
        <v>271</v>
      </c>
      <c r="E164" s="208">
        <v>212</v>
      </c>
      <c r="F164" s="208">
        <v>218</v>
      </c>
      <c r="G164" s="208">
        <v>129</v>
      </c>
      <c r="H164" s="208">
        <v>171</v>
      </c>
      <c r="I164" s="208">
        <v>147</v>
      </c>
      <c r="J164" s="208">
        <v>110</v>
      </c>
      <c r="K164" s="208">
        <v>100</v>
      </c>
      <c r="L164" s="208">
        <v>85</v>
      </c>
      <c r="M164" s="208">
        <v>128</v>
      </c>
      <c r="N164" s="208">
        <v>101</v>
      </c>
      <c r="O164" s="208">
        <v>112</v>
      </c>
      <c r="P164" s="208">
        <v>90</v>
      </c>
      <c r="Q164" s="208">
        <v>1603</v>
      </c>
    </row>
    <row r="165" spans="1:17" x14ac:dyDescent="0.2">
      <c r="A165" s="53"/>
      <c r="B165" s="328"/>
      <c r="C165" s="206" t="s">
        <v>484</v>
      </c>
      <c r="D165" s="331"/>
      <c r="E165" s="208">
        <v>74</v>
      </c>
      <c r="F165" s="208">
        <v>89</v>
      </c>
      <c r="G165" s="208">
        <v>75</v>
      </c>
      <c r="H165" s="208">
        <v>83</v>
      </c>
      <c r="I165" s="208">
        <v>144</v>
      </c>
      <c r="J165" s="208">
        <v>74</v>
      </c>
      <c r="K165" s="208">
        <v>89</v>
      </c>
      <c r="L165" s="208">
        <v>108</v>
      </c>
      <c r="M165" s="208">
        <v>33</v>
      </c>
      <c r="N165" s="208">
        <v>72</v>
      </c>
      <c r="O165" s="208">
        <v>46</v>
      </c>
      <c r="P165" s="208">
        <v>63</v>
      </c>
      <c r="Q165" s="208">
        <v>950</v>
      </c>
    </row>
    <row r="166" spans="1:17" x14ac:dyDescent="0.2">
      <c r="A166" s="53"/>
      <c r="B166" s="328"/>
      <c r="C166" s="206" t="s">
        <v>485</v>
      </c>
      <c r="D166" s="331"/>
      <c r="E166" s="208">
        <v>631</v>
      </c>
      <c r="F166" s="208">
        <v>598</v>
      </c>
      <c r="G166" s="208">
        <v>650</v>
      </c>
      <c r="H166" s="208">
        <v>695</v>
      </c>
      <c r="I166" s="208">
        <v>446</v>
      </c>
      <c r="J166" s="208">
        <v>378</v>
      </c>
      <c r="K166" s="208">
        <v>449</v>
      </c>
      <c r="L166" s="208">
        <v>333</v>
      </c>
      <c r="M166" s="208">
        <v>390</v>
      </c>
      <c r="N166" s="208">
        <v>485</v>
      </c>
      <c r="O166" s="208">
        <v>293</v>
      </c>
      <c r="P166" s="208">
        <v>394</v>
      </c>
      <c r="Q166" s="208">
        <v>5742</v>
      </c>
    </row>
    <row r="167" spans="1:17" ht="13.5" thickBot="1" x14ac:dyDescent="0.25">
      <c r="A167" s="53"/>
      <c r="B167" s="328"/>
      <c r="C167" s="210" t="s">
        <v>17</v>
      </c>
      <c r="D167" s="207" t="s">
        <v>264</v>
      </c>
      <c r="E167" s="211">
        <v>993</v>
      </c>
      <c r="F167" s="211">
        <v>1320</v>
      </c>
      <c r="G167" s="211">
        <v>942</v>
      </c>
      <c r="H167" s="211">
        <v>1180</v>
      </c>
      <c r="I167" s="211">
        <v>975</v>
      </c>
      <c r="J167" s="211">
        <v>621</v>
      </c>
      <c r="K167" s="211">
        <v>664</v>
      </c>
      <c r="L167" s="211">
        <v>548</v>
      </c>
      <c r="M167" s="211">
        <v>576</v>
      </c>
      <c r="N167" s="211">
        <v>680</v>
      </c>
      <c r="O167" s="211">
        <v>496</v>
      </c>
      <c r="P167" s="211">
        <v>625</v>
      </c>
      <c r="Q167" s="211">
        <v>9620</v>
      </c>
    </row>
    <row r="168" spans="1:17" ht="13.5" thickBot="1" x14ac:dyDescent="0.25">
      <c r="A168" s="53"/>
      <c r="B168" s="212" t="s">
        <v>618</v>
      </c>
      <c r="C168" s="213" t="s">
        <v>628</v>
      </c>
      <c r="D168" s="205" t="s">
        <v>269</v>
      </c>
      <c r="E168" s="214"/>
      <c r="F168" s="214"/>
      <c r="G168" s="214"/>
      <c r="H168" s="214"/>
      <c r="I168" s="214"/>
      <c r="J168" s="214"/>
      <c r="K168" s="214"/>
      <c r="L168" s="215">
        <v>2</v>
      </c>
      <c r="M168" s="214"/>
      <c r="N168" s="214"/>
      <c r="O168" s="214"/>
      <c r="P168" s="215">
        <v>12</v>
      </c>
      <c r="Q168" s="215">
        <v>14</v>
      </c>
    </row>
    <row r="169" spans="1:17" x14ac:dyDescent="0.2">
      <c r="A169" s="53"/>
      <c r="B169" s="328" t="s">
        <v>353</v>
      </c>
      <c r="C169" s="206" t="s">
        <v>486</v>
      </c>
      <c r="D169" s="227" t="s">
        <v>271</v>
      </c>
      <c r="E169" s="208">
        <v>3101</v>
      </c>
      <c r="F169" s="208">
        <v>133</v>
      </c>
      <c r="G169" s="208">
        <v>189</v>
      </c>
      <c r="H169" s="208">
        <v>1128</v>
      </c>
      <c r="I169" s="208">
        <v>4488</v>
      </c>
      <c r="J169" s="208">
        <v>2086</v>
      </c>
      <c r="K169" s="208">
        <v>2061</v>
      </c>
      <c r="L169" s="208">
        <v>3303</v>
      </c>
      <c r="M169" s="208">
        <v>4545</v>
      </c>
      <c r="N169" s="208">
        <v>1400</v>
      </c>
      <c r="O169" s="208">
        <v>226</v>
      </c>
      <c r="P169" s="208">
        <v>3863</v>
      </c>
      <c r="Q169" s="208">
        <v>26523</v>
      </c>
    </row>
    <row r="170" spans="1:17" x14ac:dyDescent="0.2">
      <c r="A170" s="53"/>
      <c r="B170" s="328"/>
      <c r="C170" s="206" t="s">
        <v>487</v>
      </c>
      <c r="D170" s="227" t="s">
        <v>269</v>
      </c>
      <c r="E170" s="208">
        <v>3989</v>
      </c>
      <c r="F170" s="208">
        <v>4755</v>
      </c>
      <c r="G170" s="208">
        <v>2419</v>
      </c>
      <c r="H170" s="208">
        <v>10673</v>
      </c>
      <c r="I170" s="208">
        <v>19423</v>
      </c>
      <c r="J170" s="208">
        <v>81695</v>
      </c>
      <c r="K170" s="208">
        <v>129304</v>
      </c>
      <c r="L170" s="208">
        <v>89383</v>
      </c>
      <c r="M170" s="208">
        <v>24379</v>
      </c>
      <c r="N170" s="208">
        <v>12544</v>
      </c>
      <c r="O170" s="208">
        <v>5956</v>
      </c>
      <c r="P170" s="208">
        <v>6263</v>
      </c>
      <c r="Q170" s="208">
        <v>390783</v>
      </c>
    </row>
    <row r="171" spans="1:17" ht="13.5" thickBot="1" x14ac:dyDescent="0.25">
      <c r="A171" s="53"/>
      <c r="B171" s="328"/>
      <c r="C171" s="210" t="s">
        <v>17</v>
      </c>
      <c r="D171" s="207" t="s">
        <v>264</v>
      </c>
      <c r="E171" s="211">
        <v>7090</v>
      </c>
      <c r="F171" s="211">
        <v>4888</v>
      </c>
      <c r="G171" s="211">
        <v>2608</v>
      </c>
      <c r="H171" s="211">
        <v>11801</v>
      </c>
      <c r="I171" s="211">
        <v>23911</v>
      </c>
      <c r="J171" s="211">
        <v>83781</v>
      </c>
      <c r="K171" s="211">
        <v>131365</v>
      </c>
      <c r="L171" s="211">
        <v>92686</v>
      </c>
      <c r="M171" s="211">
        <v>28924</v>
      </c>
      <c r="N171" s="211">
        <v>13944</v>
      </c>
      <c r="O171" s="211">
        <v>6182</v>
      </c>
      <c r="P171" s="211">
        <v>10126</v>
      </c>
      <c r="Q171" s="211">
        <v>417306</v>
      </c>
    </row>
    <row r="172" spans="1:17" x14ac:dyDescent="0.2">
      <c r="A172" s="53"/>
      <c r="B172" s="323" t="s">
        <v>350</v>
      </c>
      <c r="C172" s="216" t="s">
        <v>488</v>
      </c>
      <c r="D172" s="229" t="s">
        <v>270</v>
      </c>
      <c r="E172" s="218">
        <v>18</v>
      </c>
      <c r="F172" s="218">
        <v>2</v>
      </c>
      <c r="G172" s="218">
        <v>14</v>
      </c>
      <c r="H172" s="218">
        <v>11</v>
      </c>
      <c r="I172" s="218">
        <v>4</v>
      </c>
      <c r="J172" s="218">
        <v>57</v>
      </c>
      <c r="K172" s="218">
        <v>71</v>
      </c>
      <c r="L172" s="218">
        <v>286</v>
      </c>
      <c r="M172" s="218">
        <v>467</v>
      </c>
      <c r="N172" s="218">
        <v>564</v>
      </c>
      <c r="O172" s="218">
        <v>285</v>
      </c>
      <c r="P172" s="218">
        <v>328</v>
      </c>
      <c r="Q172" s="218">
        <v>2107</v>
      </c>
    </row>
    <row r="173" spans="1:17" x14ac:dyDescent="0.2">
      <c r="A173" s="53"/>
      <c r="B173" s="324"/>
      <c r="C173" s="219" t="s">
        <v>489</v>
      </c>
      <c r="D173" s="228" t="s">
        <v>269</v>
      </c>
      <c r="E173" s="221">
        <v>10</v>
      </c>
      <c r="F173" s="221">
        <v>9</v>
      </c>
      <c r="G173" s="221">
        <v>2</v>
      </c>
      <c r="H173" s="221">
        <v>1</v>
      </c>
      <c r="I173" s="221">
        <v>134</v>
      </c>
      <c r="J173" s="221">
        <v>8</v>
      </c>
      <c r="K173" s="221">
        <v>4</v>
      </c>
      <c r="L173" s="224"/>
      <c r="M173" s="221">
        <v>2</v>
      </c>
      <c r="N173" s="224"/>
      <c r="O173" s="224"/>
      <c r="P173" s="221">
        <v>122</v>
      </c>
      <c r="Q173" s="221">
        <v>292</v>
      </c>
    </row>
    <row r="174" spans="1:17" x14ac:dyDescent="0.2">
      <c r="A174" s="53"/>
      <c r="B174" s="324"/>
      <c r="C174" s="219" t="s">
        <v>657</v>
      </c>
      <c r="D174" s="228" t="s">
        <v>270</v>
      </c>
      <c r="E174" s="224"/>
      <c r="F174" s="224"/>
      <c r="G174" s="224"/>
      <c r="H174" s="224"/>
      <c r="I174" s="224"/>
      <c r="J174" s="224"/>
      <c r="K174" s="224"/>
      <c r="L174" s="224"/>
      <c r="M174" s="224"/>
      <c r="N174" s="221">
        <v>27</v>
      </c>
      <c r="O174" s="221">
        <v>17</v>
      </c>
      <c r="P174" s="221">
        <v>19</v>
      </c>
      <c r="Q174" s="221">
        <v>63</v>
      </c>
    </row>
    <row r="175" spans="1:17" ht="13.5" thickBot="1" x14ac:dyDescent="0.25">
      <c r="A175" s="53"/>
      <c r="B175" s="325"/>
      <c r="C175" s="203" t="s">
        <v>17</v>
      </c>
      <c r="D175" s="204" t="s">
        <v>264</v>
      </c>
      <c r="E175" s="222">
        <v>28</v>
      </c>
      <c r="F175" s="222">
        <v>11</v>
      </c>
      <c r="G175" s="222">
        <v>16</v>
      </c>
      <c r="H175" s="222">
        <v>12</v>
      </c>
      <c r="I175" s="222">
        <v>138</v>
      </c>
      <c r="J175" s="222">
        <v>65</v>
      </c>
      <c r="K175" s="222">
        <v>75</v>
      </c>
      <c r="L175" s="222">
        <v>286</v>
      </c>
      <c r="M175" s="222">
        <v>469</v>
      </c>
      <c r="N175" s="222">
        <v>591</v>
      </c>
      <c r="O175" s="222">
        <v>302</v>
      </c>
      <c r="P175" s="222">
        <v>469</v>
      </c>
      <c r="Q175" s="222">
        <v>2462</v>
      </c>
    </row>
    <row r="176" spans="1:17" ht="13.5" thickBot="1" x14ac:dyDescent="0.25">
      <c r="A176" s="53"/>
      <c r="B176" s="225" t="s">
        <v>354</v>
      </c>
      <c r="C176" s="210" t="s">
        <v>490</v>
      </c>
      <c r="D176" s="207" t="s">
        <v>269</v>
      </c>
      <c r="E176" s="226"/>
      <c r="F176" s="226"/>
      <c r="G176" s="226"/>
      <c r="H176" s="226"/>
      <c r="I176" s="226"/>
      <c r="J176" s="226"/>
      <c r="K176" s="211">
        <v>6</v>
      </c>
      <c r="L176" s="226"/>
      <c r="M176" s="226"/>
      <c r="N176" s="211">
        <v>4</v>
      </c>
      <c r="O176" s="226"/>
      <c r="P176" s="226"/>
      <c r="Q176" s="211">
        <v>10</v>
      </c>
    </row>
    <row r="177" spans="1:17" x14ac:dyDescent="0.2">
      <c r="A177" s="53"/>
      <c r="B177" s="323" t="s">
        <v>355</v>
      </c>
      <c r="C177" s="216" t="s">
        <v>491</v>
      </c>
      <c r="D177" s="229" t="s">
        <v>272</v>
      </c>
      <c r="E177" s="218">
        <v>6</v>
      </c>
      <c r="F177" s="218">
        <v>6</v>
      </c>
      <c r="G177" s="218">
        <v>10</v>
      </c>
      <c r="H177" s="218">
        <v>6</v>
      </c>
      <c r="I177" s="218">
        <v>8</v>
      </c>
      <c r="J177" s="218">
        <v>10</v>
      </c>
      <c r="K177" s="218">
        <v>3</v>
      </c>
      <c r="L177" s="218">
        <v>15</v>
      </c>
      <c r="M177" s="218">
        <v>10</v>
      </c>
      <c r="N177" s="218">
        <v>8</v>
      </c>
      <c r="O177" s="218">
        <v>8</v>
      </c>
      <c r="P177" s="218">
        <v>11</v>
      </c>
      <c r="Q177" s="218">
        <v>101</v>
      </c>
    </row>
    <row r="178" spans="1:17" x14ac:dyDescent="0.2">
      <c r="A178" s="53"/>
      <c r="B178" s="324"/>
      <c r="C178" s="219" t="s">
        <v>492</v>
      </c>
      <c r="D178" s="228" t="s">
        <v>270</v>
      </c>
      <c r="E178" s="221">
        <v>39130</v>
      </c>
      <c r="F178" s="221">
        <v>46574</v>
      </c>
      <c r="G178" s="221">
        <v>63040</v>
      </c>
      <c r="H178" s="221">
        <v>31136</v>
      </c>
      <c r="I178" s="221">
        <v>40164</v>
      </c>
      <c r="J178" s="221">
        <v>58325</v>
      </c>
      <c r="K178" s="221">
        <v>75708</v>
      </c>
      <c r="L178" s="221">
        <v>90668</v>
      </c>
      <c r="M178" s="221">
        <v>89132</v>
      </c>
      <c r="N178" s="221">
        <v>68899</v>
      </c>
      <c r="O178" s="221">
        <v>61508</v>
      </c>
      <c r="P178" s="221">
        <v>54264</v>
      </c>
      <c r="Q178" s="221">
        <v>718548</v>
      </c>
    </row>
    <row r="179" spans="1:17" x14ac:dyDescent="0.2">
      <c r="A179" s="53"/>
      <c r="B179" s="324"/>
      <c r="C179" s="219" t="s">
        <v>493</v>
      </c>
      <c r="D179" s="228" t="s">
        <v>269</v>
      </c>
      <c r="E179" s="224"/>
      <c r="F179" s="224"/>
      <c r="G179" s="224"/>
      <c r="H179" s="224"/>
      <c r="I179" s="224"/>
      <c r="J179" s="224"/>
      <c r="K179" s="221">
        <v>7</v>
      </c>
      <c r="L179" s="224"/>
      <c r="M179" s="224"/>
      <c r="N179" s="224"/>
      <c r="O179" s="224"/>
      <c r="P179" s="221">
        <v>1</v>
      </c>
      <c r="Q179" s="221">
        <v>8</v>
      </c>
    </row>
    <row r="180" spans="1:17" ht="13.5" thickBot="1" x14ac:dyDescent="0.25">
      <c r="A180" s="53"/>
      <c r="B180" s="325"/>
      <c r="C180" s="203" t="s">
        <v>17</v>
      </c>
      <c r="D180" s="204" t="s">
        <v>264</v>
      </c>
      <c r="E180" s="222">
        <v>39136</v>
      </c>
      <c r="F180" s="222">
        <v>46580</v>
      </c>
      <c r="G180" s="222">
        <v>63050</v>
      </c>
      <c r="H180" s="222">
        <v>31142</v>
      </c>
      <c r="I180" s="222">
        <v>40172</v>
      </c>
      <c r="J180" s="222">
        <v>58335</v>
      </c>
      <c r="K180" s="222">
        <v>75718</v>
      </c>
      <c r="L180" s="222">
        <v>90683</v>
      </c>
      <c r="M180" s="222">
        <v>89142</v>
      </c>
      <c r="N180" s="222">
        <v>68907</v>
      </c>
      <c r="O180" s="222">
        <v>61516</v>
      </c>
      <c r="P180" s="222">
        <v>54276</v>
      </c>
      <c r="Q180" s="222">
        <v>718657</v>
      </c>
    </row>
    <row r="181" spans="1:17" x14ac:dyDescent="0.2">
      <c r="A181" s="53"/>
      <c r="B181" s="328" t="s">
        <v>357</v>
      </c>
      <c r="C181" s="206" t="s">
        <v>497</v>
      </c>
      <c r="D181" s="227" t="s">
        <v>269</v>
      </c>
      <c r="E181" s="208">
        <v>544</v>
      </c>
      <c r="F181" s="208">
        <v>493</v>
      </c>
      <c r="G181" s="208">
        <v>839</v>
      </c>
      <c r="H181" s="208">
        <v>1633</v>
      </c>
      <c r="I181" s="208">
        <v>2304</v>
      </c>
      <c r="J181" s="208">
        <v>2749</v>
      </c>
      <c r="K181" s="208">
        <v>5498</v>
      </c>
      <c r="L181" s="208">
        <v>4074</v>
      </c>
      <c r="M181" s="208">
        <v>2626</v>
      </c>
      <c r="N181" s="208">
        <v>2123</v>
      </c>
      <c r="O181" s="208">
        <v>828</v>
      </c>
      <c r="P181" s="208">
        <v>1048</v>
      </c>
      <c r="Q181" s="208">
        <v>24759</v>
      </c>
    </row>
    <row r="182" spans="1:17" x14ac:dyDescent="0.2">
      <c r="A182" s="53"/>
      <c r="B182" s="328"/>
      <c r="C182" s="206" t="s">
        <v>494</v>
      </c>
      <c r="D182" s="331" t="s">
        <v>271</v>
      </c>
      <c r="E182" s="208">
        <v>578</v>
      </c>
      <c r="F182" s="208">
        <v>578</v>
      </c>
      <c r="G182" s="208">
        <v>565</v>
      </c>
      <c r="H182" s="208">
        <v>591</v>
      </c>
      <c r="I182" s="208">
        <v>648</v>
      </c>
      <c r="J182" s="208">
        <v>553</v>
      </c>
      <c r="K182" s="208">
        <v>451</v>
      </c>
      <c r="L182" s="208">
        <v>510</v>
      </c>
      <c r="M182" s="208">
        <v>516</v>
      </c>
      <c r="N182" s="208">
        <v>659</v>
      </c>
      <c r="O182" s="208">
        <v>1017</v>
      </c>
      <c r="P182" s="208">
        <v>996</v>
      </c>
      <c r="Q182" s="208">
        <v>7662</v>
      </c>
    </row>
    <row r="183" spans="1:17" x14ac:dyDescent="0.2">
      <c r="A183" s="53"/>
      <c r="B183" s="328"/>
      <c r="C183" s="206" t="s">
        <v>495</v>
      </c>
      <c r="D183" s="331"/>
      <c r="E183" s="208">
        <v>381</v>
      </c>
      <c r="F183" s="208">
        <v>190</v>
      </c>
      <c r="G183" s="208">
        <v>377</v>
      </c>
      <c r="H183" s="208">
        <v>404</v>
      </c>
      <c r="I183" s="208">
        <v>379</v>
      </c>
      <c r="J183" s="208">
        <v>427</v>
      </c>
      <c r="K183" s="208">
        <v>338</v>
      </c>
      <c r="L183" s="208">
        <v>551</v>
      </c>
      <c r="M183" s="208">
        <v>845</v>
      </c>
      <c r="N183" s="208">
        <v>529</v>
      </c>
      <c r="O183" s="208">
        <v>358</v>
      </c>
      <c r="P183" s="208">
        <v>636</v>
      </c>
      <c r="Q183" s="208">
        <v>5415</v>
      </c>
    </row>
    <row r="184" spans="1:17" x14ac:dyDescent="0.2">
      <c r="A184" s="53"/>
      <c r="B184" s="328"/>
      <c r="C184" s="206" t="s">
        <v>496</v>
      </c>
      <c r="D184" s="331"/>
      <c r="E184" s="208">
        <v>303</v>
      </c>
      <c r="F184" s="208">
        <v>484</v>
      </c>
      <c r="G184" s="208">
        <v>751</v>
      </c>
      <c r="H184" s="208">
        <v>651</v>
      </c>
      <c r="I184" s="208">
        <v>731</v>
      </c>
      <c r="J184" s="208">
        <v>706</v>
      </c>
      <c r="K184" s="208">
        <v>567</v>
      </c>
      <c r="L184" s="208">
        <v>613</v>
      </c>
      <c r="M184" s="208">
        <v>546</v>
      </c>
      <c r="N184" s="208">
        <v>508</v>
      </c>
      <c r="O184" s="208">
        <v>378</v>
      </c>
      <c r="P184" s="208">
        <v>590</v>
      </c>
      <c r="Q184" s="208">
        <v>6828</v>
      </c>
    </row>
    <row r="185" spans="1:17" ht="13.5" thickBot="1" x14ac:dyDescent="0.25">
      <c r="A185" s="53"/>
      <c r="B185" s="328"/>
      <c r="C185" s="210" t="s">
        <v>17</v>
      </c>
      <c r="D185" s="207" t="s">
        <v>264</v>
      </c>
      <c r="E185" s="211">
        <v>1806</v>
      </c>
      <c r="F185" s="211">
        <v>1745</v>
      </c>
      <c r="G185" s="211">
        <v>2532</v>
      </c>
      <c r="H185" s="211">
        <v>3279</v>
      </c>
      <c r="I185" s="211">
        <v>4062</v>
      </c>
      <c r="J185" s="211">
        <v>4435</v>
      </c>
      <c r="K185" s="211">
        <v>6854</v>
      </c>
      <c r="L185" s="211">
        <v>5748</v>
      </c>
      <c r="M185" s="211">
        <v>4533</v>
      </c>
      <c r="N185" s="211">
        <v>3819</v>
      </c>
      <c r="O185" s="211">
        <v>2581</v>
      </c>
      <c r="P185" s="211">
        <v>3270</v>
      </c>
      <c r="Q185" s="211">
        <v>44664</v>
      </c>
    </row>
    <row r="186" spans="1:17" ht="13.5" thickBot="1" x14ac:dyDescent="0.25">
      <c r="B186" s="212" t="s">
        <v>312</v>
      </c>
      <c r="C186" s="213" t="s">
        <v>507</v>
      </c>
      <c r="D186" s="205" t="s">
        <v>269</v>
      </c>
      <c r="E186" s="214"/>
      <c r="F186" s="214"/>
      <c r="G186" s="215">
        <v>21</v>
      </c>
      <c r="H186" s="214"/>
      <c r="I186" s="214"/>
      <c r="J186" s="214"/>
      <c r="K186" s="214"/>
      <c r="L186" s="214"/>
      <c r="M186" s="214"/>
      <c r="N186" s="214"/>
      <c r="O186" s="214"/>
      <c r="P186" s="214"/>
      <c r="Q186" s="215">
        <v>21</v>
      </c>
    </row>
    <row r="187" spans="1:17" ht="13.5" thickBot="1" x14ac:dyDescent="0.25">
      <c r="B187" s="225" t="s">
        <v>351</v>
      </c>
      <c r="C187" s="210" t="s">
        <v>498</v>
      </c>
      <c r="D187" s="207" t="s">
        <v>270</v>
      </c>
      <c r="E187" s="211">
        <v>25553</v>
      </c>
      <c r="F187" s="211">
        <v>28073</v>
      </c>
      <c r="G187" s="211">
        <v>22820</v>
      </c>
      <c r="H187" s="211">
        <v>23547</v>
      </c>
      <c r="I187" s="211">
        <v>28101</v>
      </c>
      <c r="J187" s="211">
        <v>36399</v>
      </c>
      <c r="K187" s="211">
        <v>42779</v>
      </c>
      <c r="L187" s="211">
        <v>60919</v>
      </c>
      <c r="M187" s="211">
        <v>49281</v>
      </c>
      <c r="N187" s="211">
        <v>36578</v>
      </c>
      <c r="O187" s="211">
        <v>27963</v>
      </c>
      <c r="P187" s="211">
        <v>29183</v>
      </c>
      <c r="Q187" s="211">
        <v>411196</v>
      </c>
    </row>
    <row r="188" spans="1:17" x14ac:dyDescent="0.2">
      <c r="B188" s="323" t="s">
        <v>311</v>
      </c>
      <c r="C188" s="216" t="s">
        <v>625</v>
      </c>
      <c r="D188" s="332" t="s">
        <v>271</v>
      </c>
      <c r="E188" s="218">
        <v>3045</v>
      </c>
      <c r="F188" s="223"/>
      <c r="G188" s="223"/>
      <c r="H188" s="218">
        <v>1602</v>
      </c>
      <c r="I188" s="218">
        <v>4285</v>
      </c>
      <c r="J188" s="218">
        <v>1761</v>
      </c>
      <c r="K188" s="218">
        <v>2</v>
      </c>
      <c r="L188" s="218">
        <v>2094</v>
      </c>
      <c r="M188" s="218">
        <v>4251</v>
      </c>
      <c r="N188" s="218">
        <v>3297</v>
      </c>
      <c r="O188" s="218">
        <v>1959</v>
      </c>
      <c r="P188" s="218">
        <v>4</v>
      </c>
      <c r="Q188" s="218">
        <v>22300</v>
      </c>
    </row>
    <row r="189" spans="1:17" x14ac:dyDescent="0.2">
      <c r="B189" s="324"/>
      <c r="C189" s="219" t="s">
        <v>499</v>
      </c>
      <c r="D189" s="333"/>
      <c r="E189" s="221">
        <v>61</v>
      </c>
      <c r="F189" s="221">
        <v>74</v>
      </c>
      <c r="G189" s="221">
        <v>121</v>
      </c>
      <c r="H189" s="221">
        <v>99</v>
      </c>
      <c r="I189" s="221">
        <v>114</v>
      </c>
      <c r="J189" s="221">
        <v>107</v>
      </c>
      <c r="K189" s="221">
        <v>124</v>
      </c>
      <c r="L189" s="221">
        <v>93</v>
      </c>
      <c r="M189" s="221">
        <v>73</v>
      </c>
      <c r="N189" s="221">
        <v>142</v>
      </c>
      <c r="O189" s="221">
        <v>83</v>
      </c>
      <c r="P189" s="221">
        <v>101</v>
      </c>
      <c r="Q189" s="221">
        <v>1192</v>
      </c>
    </row>
    <row r="190" spans="1:17" ht="13.5" thickBot="1" x14ac:dyDescent="0.25">
      <c r="B190" s="325"/>
      <c r="C190" s="203" t="s">
        <v>17</v>
      </c>
      <c r="D190" s="204" t="s">
        <v>264</v>
      </c>
      <c r="E190" s="222">
        <v>3106</v>
      </c>
      <c r="F190" s="222">
        <v>74</v>
      </c>
      <c r="G190" s="222">
        <v>121</v>
      </c>
      <c r="H190" s="222">
        <v>1701</v>
      </c>
      <c r="I190" s="222">
        <v>4399</v>
      </c>
      <c r="J190" s="222">
        <v>1868</v>
      </c>
      <c r="K190" s="222">
        <v>126</v>
      </c>
      <c r="L190" s="222">
        <v>2187</v>
      </c>
      <c r="M190" s="222">
        <v>4324</v>
      </c>
      <c r="N190" s="222">
        <v>3439</v>
      </c>
      <c r="O190" s="222">
        <v>2042</v>
      </c>
      <c r="P190" s="222">
        <v>105</v>
      </c>
      <c r="Q190" s="222">
        <v>23492</v>
      </c>
    </row>
    <row r="191" spans="1:17" x14ac:dyDescent="0.2">
      <c r="B191" s="328" t="s">
        <v>307</v>
      </c>
      <c r="C191" s="206" t="s">
        <v>500</v>
      </c>
      <c r="D191" s="331" t="s">
        <v>270</v>
      </c>
      <c r="E191" s="208">
        <v>1680</v>
      </c>
      <c r="F191" s="208">
        <v>1990</v>
      </c>
      <c r="G191" s="208">
        <v>2927</v>
      </c>
      <c r="H191" s="208">
        <v>3715</v>
      </c>
      <c r="I191" s="208">
        <v>4106</v>
      </c>
      <c r="J191" s="208">
        <v>5410</v>
      </c>
      <c r="K191" s="208">
        <v>5594</v>
      </c>
      <c r="L191" s="208">
        <v>6376</v>
      </c>
      <c r="M191" s="208">
        <v>5355</v>
      </c>
      <c r="N191" s="208">
        <v>4512</v>
      </c>
      <c r="O191" s="208">
        <v>2771</v>
      </c>
      <c r="P191" s="208">
        <v>2610</v>
      </c>
      <c r="Q191" s="208">
        <v>47046</v>
      </c>
    </row>
    <row r="192" spans="1:17" x14ac:dyDescent="0.2">
      <c r="B192" s="328"/>
      <c r="C192" s="206" t="s">
        <v>501</v>
      </c>
      <c r="D192" s="331"/>
      <c r="E192" s="208">
        <v>2827</v>
      </c>
      <c r="F192" s="208">
        <v>3435</v>
      </c>
      <c r="G192" s="208">
        <v>4048</v>
      </c>
      <c r="H192" s="208">
        <v>4227</v>
      </c>
      <c r="I192" s="208">
        <v>5201</v>
      </c>
      <c r="J192" s="208">
        <v>4736</v>
      </c>
      <c r="K192" s="208">
        <v>5406</v>
      </c>
      <c r="L192" s="208">
        <v>11995</v>
      </c>
      <c r="M192" s="208">
        <v>5882</v>
      </c>
      <c r="N192" s="208">
        <v>5744</v>
      </c>
      <c r="O192" s="208">
        <v>3896</v>
      </c>
      <c r="P192" s="208">
        <v>4610</v>
      </c>
      <c r="Q192" s="208">
        <v>62007</v>
      </c>
    </row>
    <row r="193" spans="2:17" ht="13.5" thickBot="1" x14ac:dyDescent="0.25">
      <c r="B193" s="328"/>
      <c r="C193" s="210" t="s">
        <v>17</v>
      </c>
      <c r="D193" s="207" t="s">
        <v>264</v>
      </c>
      <c r="E193" s="211">
        <v>4507</v>
      </c>
      <c r="F193" s="211">
        <v>5425</v>
      </c>
      <c r="G193" s="211">
        <v>6975</v>
      </c>
      <c r="H193" s="211">
        <v>7942</v>
      </c>
      <c r="I193" s="211">
        <v>9307</v>
      </c>
      <c r="J193" s="211">
        <v>10146</v>
      </c>
      <c r="K193" s="211">
        <v>11000</v>
      </c>
      <c r="L193" s="211">
        <v>18371</v>
      </c>
      <c r="M193" s="211">
        <v>11237</v>
      </c>
      <c r="N193" s="211">
        <v>10256</v>
      </c>
      <c r="O193" s="211">
        <v>6667</v>
      </c>
      <c r="P193" s="211">
        <v>7220</v>
      </c>
      <c r="Q193" s="211">
        <v>109053</v>
      </c>
    </row>
    <row r="194" spans="2:17" x14ac:dyDescent="0.2">
      <c r="B194" s="323" t="s">
        <v>326</v>
      </c>
      <c r="C194" s="216" t="s">
        <v>502</v>
      </c>
      <c r="D194" s="229" t="s">
        <v>270</v>
      </c>
      <c r="E194" s="218">
        <v>22865</v>
      </c>
      <c r="F194" s="218">
        <v>26645</v>
      </c>
      <c r="G194" s="218">
        <v>31864</v>
      </c>
      <c r="H194" s="218">
        <v>26672</v>
      </c>
      <c r="I194" s="218">
        <v>29028</v>
      </c>
      <c r="J194" s="218">
        <v>27227</v>
      </c>
      <c r="K194" s="218">
        <v>31665</v>
      </c>
      <c r="L194" s="218">
        <v>31147</v>
      </c>
      <c r="M194" s="218">
        <v>27192</v>
      </c>
      <c r="N194" s="218">
        <v>26823</v>
      </c>
      <c r="O194" s="218">
        <v>28377</v>
      </c>
      <c r="P194" s="218">
        <v>23855</v>
      </c>
      <c r="Q194" s="218">
        <v>333360</v>
      </c>
    </row>
    <row r="195" spans="2:17" x14ac:dyDescent="0.2">
      <c r="B195" s="324"/>
      <c r="C195" s="219" t="s">
        <v>508</v>
      </c>
      <c r="D195" s="228" t="s">
        <v>269</v>
      </c>
      <c r="E195" s="221">
        <v>16</v>
      </c>
      <c r="F195" s="221">
        <v>8</v>
      </c>
      <c r="G195" s="224"/>
      <c r="H195" s="224"/>
      <c r="I195" s="224"/>
      <c r="J195" s="221">
        <v>11</v>
      </c>
      <c r="K195" s="224"/>
      <c r="L195" s="224"/>
      <c r="M195" s="224"/>
      <c r="N195" s="221">
        <v>1</v>
      </c>
      <c r="O195" s="224"/>
      <c r="P195" s="224"/>
      <c r="Q195" s="221">
        <v>36</v>
      </c>
    </row>
    <row r="196" spans="2:17" ht="13.5" thickBot="1" x14ac:dyDescent="0.25">
      <c r="B196" s="325"/>
      <c r="C196" s="203" t="s">
        <v>17</v>
      </c>
      <c r="D196" s="204" t="s">
        <v>264</v>
      </c>
      <c r="E196" s="222">
        <v>22881</v>
      </c>
      <c r="F196" s="222">
        <v>26653</v>
      </c>
      <c r="G196" s="222">
        <v>31864</v>
      </c>
      <c r="H196" s="222">
        <v>26672</v>
      </c>
      <c r="I196" s="222">
        <v>29028</v>
      </c>
      <c r="J196" s="222">
        <v>27238</v>
      </c>
      <c r="K196" s="222">
        <v>31665</v>
      </c>
      <c r="L196" s="222">
        <v>31147</v>
      </c>
      <c r="M196" s="222">
        <v>27192</v>
      </c>
      <c r="N196" s="222">
        <v>26824</v>
      </c>
      <c r="O196" s="222">
        <v>28377</v>
      </c>
      <c r="P196" s="222">
        <v>23855</v>
      </c>
      <c r="Q196" s="222">
        <v>333396</v>
      </c>
    </row>
    <row r="197" spans="2:17" ht="13.5" thickBot="1" x14ac:dyDescent="0.25">
      <c r="B197" s="225" t="s">
        <v>356</v>
      </c>
      <c r="C197" s="210" t="s">
        <v>503</v>
      </c>
      <c r="D197" s="207" t="s">
        <v>271</v>
      </c>
      <c r="E197" s="211">
        <v>826</v>
      </c>
      <c r="F197" s="211">
        <v>1013</v>
      </c>
      <c r="G197" s="211">
        <v>801</v>
      </c>
      <c r="H197" s="211">
        <v>989</v>
      </c>
      <c r="I197" s="211">
        <v>1145</v>
      </c>
      <c r="J197" s="211">
        <v>804</v>
      </c>
      <c r="K197" s="211">
        <v>654</v>
      </c>
      <c r="L197" s="211">
        <v>813</v>
      </c>
      <c r="M197" s="211">
        <v>696</v>
      </c>
      <c r="N197" s="211">
        <v>596</v>
      </c>
      <c r="O197" s="211">
        <v>415</v>
      </c>
      <c r="P197" s="211">
        <v>545</v>
      </c>
      <c r="Q197" s="211">
        <v>9297</v>
      </c>
    </row>
    <row r="198" spans="2:17" x14ac:dyDescent="0.2">
      <c r="B198" s="323" t="s">
        <v>335</v>
      </c>
      <c r="C198" s="216" t="s">
        <v>504</v>
      </c>
      <c r="D198" s="229" t="s">
        <v>270</v>
      </c>
      <c r="E198" s="218">
        <v>5280</v>
      </c>
      <c r="F198" s="218">
        <v>5239</v>
      </c>
      <c r="G198" s="218">
        <v>4791</v>
      </c>
      <c r="H198" s="218">
        <v>3926</v>
      </c>
      <c r="I198" s="218">
        <v>3888</v>
      </c>
      <c r="J198" s="218">
        <v>3863</v>
      </c>
      <c r="K198" s="218">
        <v>1694</v>
      </c>
      <c r="L198" s="218">
        <v>2170</v>
      </c>
      <c r="M198" s="218">
        <v>2282</v>
      </c>
      <c r="N198" s="218">
        <v>1752</v>
      </c>
      <c r="O198" s="218">
        <v>1179</v>
      </c>
      <c r="P198" s="218">
        <v>827</v>
      </c>
      <c r="Q198" s="218">
        <v>36891</v>
      </c>
    </row>
    <row r="199" spans="2:17" x14ac:dyDescent="0.2">
      <c r="B199" s="324"/>
      <c r="C199" s="219" t="s">
        <v>505</v>
      </c>
      <c r="D199" s="228" t="s">
        <v>272</v>
      </c>
      <c r="E199" s="221">
        <v>851</v>
      </c>
      <c r="F199" s="221">
        <v>680</v>
      </c>
      <c r="G199" s="221">
        <v>692</v>
      </c>
      <c r="H199" s="221">
        <v>663</v>
      </c>
      <c r="I199" s="221">
        <v>810</v>
      </c>
      <c r="J199" s="221">
        <v>747</v>
      </c>
      <c r="K199" s="221">
        <v>611</v>
      </c>
      <c r="L199" s="221">
        <v>786</v>
      </c>
      <c r="M199" s="221">
        <v>668</v>
      </c>
      <c r="N199" s="221">
        <v>672</v>
      </c>
      <c r="O199" s="221">
        <v>511</v>
      </c>
      <c r="P199" s="221">
        <v>343</v>
      </c>
      <c r="Q199" s="221">
        <v>8034</v>
      </c>
    </row>
    <row r="200" spans="2:17" ht="13.5" thickBot="1" x14ac:dyDescent="0.25">
      <c r="B200" s="325"/>
      <c r="C200" s="203" t="s">
        <v>17</v>
      </c>
      <c r="D200" s="231" t="s">
        <v>264</v>
      </c>
      <c r="E200" s="222">
        <v>6131</v>
      </c>
      <c r="F200" s="222">
        <v>5919</v>
      </c>
      <c r="G200" s="222">
        <v>5483</v>
      </c>
      <c r="H200" s="222">
        <v>4589</v>
      </c>
      <c r="I200" s="222">
        <v>4698</v>
      </c>
      <c r="J200" s="222">
        <v>4610</v>
      </c>
      <c r="K200" s="222">
        <v>2305</v>
      </c>
      <c r="L200" s="222">
        <v>2956</v>
      </c>
      <c r="M200" s="222">
        <v>2950</v>
      </c>
      <c r="N200" s="222">
        <v>2424</v>
      </c>
      <c r="O200" s="222">
        <v>1690</v>
      </c>
      <c r="P200" s="222">
        <v>1170</v>
      </c>
      <c r="Q200" s="222">
        <v>44925</v>
      </c>
    </row>
    <row r="201" spans="2:17" ht="13.5" thickBot="1" x14ac:dyDescent="0.25">
      <c r="B201" s="210" t="s">
        <v>17</v>
      </c>
      <c r="C201" s="210" t="s">
        <v>264</v>
      </c>
      <c r="D201" s="225"/>
      <c r="E201" s="211">
        <v>2047027</v>
      </c>
      <c r="F201" s="211">
        <v>2294579</v>
      </c>
      <c r="G201" s="211">
        <v>2701244</v>
      </c>
      <c r="H201" s="211">
        <v>3611244</v>
      </c>
      <c r="I201" s="211">
        <v>5130119</v>
      </c>
      <c r="J201" s="211">
        <v>5860446</v>
      </c>
      <c r="K201" s="211">
        <v>7333812</v>
      </c>
      <c r="L201" s="211">
        <v>6825403</v>
      </c>
      <c r="M201" s="211">
        <v>6054431</v>
      </c>
      <c r="N201" s="211">
        <v>5448459</v>
      </c>
      <c r="O201" s="211">
        <v>2733663</v>
      </c>
      <c r="P201" s="211">
        <v>2588856</v>
      </c>
      <c r="Q201" s="211">
        <v>52629283</v>
      </c>
    </row>
    <row r="202" spans="2:17" ht="13.5" thickBot="1" x14ac:dyDescent="0.25">
      <c r="B202" s="213" t="s">
        <v>295</v>
      </c>
      <c r="C202" s="213" t="s">
        <v>0</v>
      </c>
      <c r="D202" s="205" t="s">
        <v>0</v>
      </c>
      <c r="E202" s="232">
        <v>3.8895209725733864</v>
      </c>
      <c r="F202" s="232">
        <v>4.3598902914941862</v>
      </c>
      <c r="G202" s="232">
        <v>5.1325874988644626</v>
      </c>
      <c r="H202" s="232">
        <v>6.8616629263218352</v>
      </c>
      <c r="I202" s="232">
        <v>9.7476513217936098</v>
      </c>
      <c r="J202" s="232">
        <v>11.135333156638293</v>
      </c>
      <c r="K202" s="232">
        <v>13.934850679991213</v>
      </c>
      <c r="L202" s="232">
        <v>12.968831439333877</v>
      </c>
      <c r="M202" s="232">
        <v>11.503920735534246</v>
      </c>
      <c r="N202" s="232">
        <v>10.352523708141721</v>
      </c>
      <c r="O202" s="232">
        <v>5.1941862859883541</v>
      </c>
      <c r="P202" s="232">
        <v>4.9190409833248152</v>
      </c>
      <c r="Q202" s="232">
        <v>100</v>
      </c>
    </row>
  </sheetData>
  <mergeCells count="62">
    <mergeCell ref="D72:D74"/>
    <mergeCell ref="D76:D78"/>
    <mergeCell ref="D80:D83"/>
    <mergeCell ref="B198:B200"/>
    <mergeCell ref="B123:B125"/>
    <mergeCell ref="B131:B144"/>
    <mergeCell ref="B159:B161"/>
    <mergeCell ref="B163:B167"/>
    <mergeCell ref="B169:B171"/>
    <mergeCell ref="B172:B175"/>
    <mergeCell ref="B177:B180"/>
    <mergeCell ref="B181:B185"/>
    <mergeCell ref="B194:B196"/>
    <mergeCell ref="B146:B149"/>
    <mergeCell ref="B150:B152"/>
    <mergeCell ref="B154:B158"/>
    <mergeCell ref="B37:B40"/>
    <mergeCell ref="D38:D39"/>
    <mergeCell ref="D188:D189"/>
    <mergeCell ref="B191:B193"/>
    <mergeCell ref="B188:B190"/>
    <mergeCell ref="D87:D92"/>
    <mergeCell ref="D97:D98"/>
    <mergeCell ref="D99:D100"/>
    <mergeCell ref="B87:B94"/>
    <mergeCell ref="B95:B106"/>
    <mergeCell ref="D101:D105"/>
    <mergeCell ref="D164:D166"/>
    <mergeCell ref="D182:D184"/>
    <mergeCell ref="B41:B49"/>
    <mergeCell ref="D41:D46"/>
    <mergeCell ref="B52:B58"/>
    <mergeCell ref="D52:D53"/>
    <mergeCell ref="D55:D56"/>
    <mergeCell ref="D191:D192"/>
    <mergeCell ref="B120:B122"/>
    <mergeCell ref="D147:D148"/>
    <mergeCell ref="B107:B114"/>
    <mergeCell ref="D107:D110"/>
    <mergeCell ref="D112:D113"/>
    <mergeCell ref="B116:B118"/>
    <mergeCell ref="D131:D134"/>
    <mergeCell ref="D138:D143"/>
    <mergeCell ref="D154:D156"/>
    <mergeCell ref="B63:B65"/>
    <mergeCell ref="B67:B70"/>
    <mergeCell ref="D67:D69"/>
    <mergeCell ref="B71:B85"/>
    <mergeCell ref="B1:Q1"/>
    <mergeCell ref="E2:P2"/>
    <mergeCell ref="B10:B12"/>
    <mergeCell ref="B15:B23"/>
    <mergeCell ref="B4:B8"/>
    <mergeCell ref="D6:D7"/>
    <mergeCell ref="B24:B26"/>
    <mergeCell ref="B30:B35"/>
    <mergeCell ref="D31:D34"/>
    <mergeCell ref="D15:D16"/>
    <mergeCell ref="D17:D18"/>
    <mergeCell ref="D19:D22"/>
    <mergeCell ref="B27:B29"/>
    <mergeCell ref="D27:D28"/>
  </mergeCells>
  <printOptions horizontalCentered="1"/>
  <pageMargins left="0" right="0" top="0.51181102362204722" bottom="0.51181102362204722" header="0.51181102362204722" footer="0.51181102362204722"/>
  <pageSetup scale="66" pageOrder="overThenDown" orientation="landscape" r:id="rId1"/>
  <headerFooter alignWithMargins="0"/>
  <rowBreaks count="3" manualBreakCount="3">
    <brk id="50" min="1" max="16" man="1"/>
    <brk id="106" min="1" max="16" man="1"/>
    <brk id="158" min="1"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ADD8E6"/>
  </sheetPr>
  <dimension ref="B1:J119"/>
  <sheetViews>
    <sheetView view="pageBreakPreview" zoomScaleNormal="100" zoomScaleSheetLayoutView="100" workbookViewId="0"/>
  </sheetViews>
  <sheetFormatPr defaultColWidth="9.140625" defaultRowHeight="12" x14ac:dyDescent="0.2"/>
  <cols>
    <col min="1" max="1" width="9.140625" style="29"/>
    <col min="2" max="2" width="43.85546875" style="32" customWidth="1"/>
    <col min="3" max="5" width="10.140625" style="29" customWidth="1"/>
    <col min="6" max="8" width="6.85546875" style="29" customWidth="1"/>
    <col min="9" max="10" width="10" style="29" customWidth="1"/>
    <col min="11" max="16384" width="9.140625" style="29"/>
  </cols>
  <sheetData>
    <row r="1" spans="2:10" ht="30" customHeight="1" x14ac:dyDescent="0.2">
      <c r="B1" s="310" t="s">
        <v>658</v>
      </c>
      <c r="C1" s="311"/>
      <c r="D1" s="311"/>
      <c r="E1" s="311"/>
      <c r="F1" s="311"/>
      <c r="G1" s="311"/>
      <c r="H1" s="311"/>
      <c r="I1" s="311"/>
      <c r="J1" s="311"/>
    </row>
    <row r="2" spans="2:10" ht="15.75" customHeight="1" x14ac:dyDescent="0.2">
      <c r="B2" s="334" t="s">
        <v>267</v>
      </c>
      <c r="C2" s="316" t="s">
        <v>1</v>
      </c>
      <c r="D2" s="316"/>
      <c r="E2" s="316"/>
      <c r="F2" s="316" t="s">
        <v>506</v>
      </c>
      <c r="G2" s="316"/>
      <c r="H2" s="316"/>
      <c r="I2" s="316" t="s">
        <v>266</v>
      </c>
      <c r="J2" s="316"/>
    </row>
    <row r="3" spans="2:10" ht="15.75" customHeight="1" x14ac:dyDescent="0.2">
      <c r="B3" s="335"/>
      <c r="C3" s="43">
        <v>2022</v>
      </c>
      <c r="D3" s="43">
        <v>2023</v>
      </c>
      <c r="E3" s="43">
        <v>2024</v>
      </c>
      <c r="F3" s="43">
        <v>2022</v>
      </c>
      <c r="G3" s="43">
        <v>2023</v>
      </c>
      <c r="H3" s="43">
        <v>2024</v>
      </c>
      <c r="I3" s="65" t="s">
        <v>631</v>
      </c>
      <c r="J3" s="65" t="s">
        <v>648</v>
      </c>
    </row>
    <row r="4" spans="2:10" ht="15.75" customHeight="1" x14ac:dyDescent="0.2">
      <c r="B4" s="47" t="s">
        <v>22</v>
      </c>
      <c r="C4" s="37">
        <v>210478</v>
      </c>
      <c r="D4" s="37">
        <v>292505</v>
      </c>
      <c r="E4" s="37">
        <v>324042</v>
      </c>
      <c r="F4" s="39">
        <v>0.47230081323890966</v>
      </c>
      <c r="G4" s="39">
        <v>0.5944114492458521</v>
      </c>
      <c r="H4" s="39">
        <v>0.61570665897158428</v>
      </c>
      <c r="I4" s="39">
        <v>38.971769020990315</v>
      </c>
      <c r="J4" s="39">
        <v>10.781696039383942</v>
      </c>
    </row>
    <row r="5" spans="2:10" ht="15.75" customHeight="1" x14ac:dyDescent="0.2">
      <c r="B5" s="47" t="s">
        <v>77</v>
      </c>
      <c r="C5" s="37">
        <v>227850</v>
      </c>
      <c r="D5" s="37">
        <v>187053</v>
      </c>
      <c r="E5" s="37">
        <v>231097</v>
      </c>
      <c r="F5" s="39">
        <v>0.51128260576632978</v>
      </c>
      <c r="G5" s="39">
        <v>0.38011809991550355</v>
      </c>
      <c r="H5" s="39">
        <v>0.43910345501001791</v>
      </c>
      <c r="I5" s="39">
        <v>-17.905200789993415</v>
      </c>
      <c r="J5" s="39">
        <v>23.546267635376068</v>
      </c>
    </row>
    <row r="6" spans="2:10" ht="15.75" customHeight="1" x14ac:dyDescent="0.2">
      <c r="B6" s="47" t="s">
        <v>137</v>
      </c>
      <c r="C6" s="37">
        <v>220179</v>
      </c>
      <c r="D6" s="37">
        <v>194351</v>
      </c>
      <c r="E6" s="37">
        <v>220497</v>
      </c>
      <c r="F6" s="39">
        <v>0.49406931250833763</v>
      </c>
      <c r="G6" s="39">
        <v>0.39494866608222284</v>
      </c>
      <c r="H6" s="39">
        <v>0.41896257640447049</v>
      </c>
      <c r="I6" s="39">
        <v>-11.730455674701039</v>
      </c>
      <c r="J6" s="39">
        <v>13.452979403244646</v>
      </c>
    </row>
    <row r="7" spans="2:10" ht="15.75" customHeight="1" x14ac:dyDescent="0.2">
      <c r="B7" s="47" t="s">
        <v>159</v>
      </c>
      <c r="C7" s="37">
        <v>251708</v>
      </c>
      <c r="D7" s="37">
        <v>262124</v>
      </c>
      <c r="E7" s="37">
        <v>236764</v>
      </c>
      <c r="F7" s="39">
        <v>0.56481861809186462</v>
      </c>
      <c r="G7" s="39">
        <v>0.53267296874282399</v>
      </c>
      <c r="H7" s="39">
        <v>0.44987122473243651</v>
      </c>
      <c r="I7" s="39">
        <v>4.1381283074038171</v>
      </c>
      <c r="J7" s="39">
        <v>-9.6748103950801916</v>
      </c>
    </row>
    <row r="8" spans="2:10" ht="15.75" customHeight="1" x14ac:dyDescent="0.2">
      <c r="B8" s="47" t="s">
        <v>215</v>
      </c>
      <c r="C8" s="37">
        <v>71636</v>
      </c>
      <c r="D8" s="37">
        <v>67647</v>
      </c>
      <c r="E8" s="37">
        <v>70231</v>
      </c>
      <c r="F8" s="39">
        <v>0.16074716149518017</v>
      </c>
      <c r="G8" s="39">
        <v>0.13746825287476849</v>
      </c>
      <c r="H8" s="39">
        <v>0.13344472125907547</v>
      </c>
      <c r="I8" s="39">
        <v>-5.5684292813669103</v>
      </c>
      <c r="J8" s="39">
        <v>3.8198294085473119</v>
      </c>
    </row>
    <row r="9" spans="2:10" ht="15.75" customHeight="1" x14ac:dyDescent="0.2">
      <c r="B9" s="47" t="s">
        <v>222</v>
      </c>
      <c r="C9" s="37">
        <v>43192</v>
      </c>
      <c r="D9" s="37">
        <v>19913</v>
      </c>
      <c r="E9" s="37">
        <v>15093</v>
      </c>
      <c r="F9" s="39">
        <v>9.6920422682726867E-2</v>
      </c>
      <c r="G9" s="39">
        <v>4.046602686734467E-2</v>
      </c>
      <c r="H9" s="39">
        <v>2.8677951018257271E-2</v>
      </c>
      <c r="I9" s="39">
        <v>-53.896554917577326</v>
      </c>
      <c r="J9" s="39">
        <v>-24.205293024657259</v>
      </c>
    </row>
    <row r="10" spans="2:10" ht="15.75" customHeight="1" x14ac:dyDescent="0.2">
      <c r="B10" s="47" t="s">
        <v>238</v>
      </c>
      <c r="C10" s="37">
        <v>206714</v>
      </c>
      <c r="D10" s="37">
        <v>176547</v>
      </c>
      <c r="E10" s="37">
        <v>182053</v>
      </c>
      <c r="F10" s="39">
        <v>0.46385460859504546</v>
      </c>
      <c r="G10" s="39">
        <v>0.35876842491583888</v>
      </c>
      <c r="H10" s="39">
        <v>0.34591578988450211</v>
      </c>
      <c r="I10" s="39">
        <v>-14.593593080294513</v>
      </c>
      <c r="J10" s="39">
        <v>3.1187162625249933</v>
      </c>
    </row>
    <row r="11" spans="2:10" ht="15.75" customHeight="1" x14ac:dyDescent="0.2">
      <c r="B11" s="47" t="s">
        <v>274</v>
      </c>
      <c r="C11" s="37">
        <v>263106</v>
      </c>
      <c r="D11" s="37">
        <v>215192</v>
      </c>
      <c r="E11" s="37">
        <v>201468</v>
      </c>
      <c r="F11" s="39">
        <v>0.59039509007134505</v>
      </c>
      <c r="G11" s="39">
        <v>0.43730051994363656</v>
      </c>
      <c r="H11" s="39">
        <v>0.38280589914173824</v>
      </c>
      <c r="I11" s="39">
        <v>-18.210911191687</v>
      </c>
      <c r="J11" s="39">
        <v>-6.3775605041079597</v>
      </c>
    </row>
    <row r="12" spans="2:10" ht="15.75" customHeight="1" x14ac:dyDescent="0.2">
      <c r="B12" s="55" t="s">
        <v>275</v>
      </c>
      <c r="C12" s="56">
        <v>1494863</v>
      </c>
      <c r="D12" s="56">
        <v>1415332</v>
      </c>
      <c r="E12" s="56">
        <v>1481245</v>
      </c>
      <c r="F12" s="58">
        <v>3.3543886324497394</v>
      </c>
      <c r="G12" s="58">
        <v>2.8761544085879911</v>
      </c>
      <c r="H12" s="58">
        <v>2.8144882764220824</v>
      </c>
      <c r="I12" s="58">
        <v>-5.3202868757872794</v>
      </c>
      <c r="J12" s="58">
        <v>4.6570698606404717</v>
      </c>
    </row>
    <row r="13" spans="2:10" ht="15.75" customHeight="1" x14ac:dyDescent="0.2">
      <c r="B13" s="55" t="s">
        <v>276</v>
      </c>
      <c r="C13" s="56">
        <v>27642</v>
      </c>
      <c r="D13" s="56">
        <v>32474</v>
      </c>
      <c r="E13" s="56">
        <v>30516</v>
      </c>
      <c r="F13" s="58">
        <v>6.2027095846358959E-2</v>
      </c>
      <c r="G13" s="58">
        <v>6.5991751945470342E-2</v>
      </c>
      <c r="H13" s="58">
        <v>5.7982929389328752E-2</v>
      </c>
      <c r="I13" s="58">
        <v>17.48064539468924</v>
      </c>
      <c r="J13" s="58">
        <v>-6.0294389357639959</v>
      </c>
    </row>
    <row r="14" spans="2:10" ht="15.75" customHeight="1" x14ac:dyDescent="0.2">
      <c r="B14" s="55" t="s">
        <v>277</v>
      </c>
      <c r="C14" s="56">
        <v>41132</v>
      </c>
      <c r="D14" s="56">
        <v>47777</v>
      </c>
      <c r="E14" s="56">
        <v>43783</v>
      </c>
      <c r="F14" s="58">
        <v>9.229789835585113E-2</v>
      </c>
      <c r="G14" s="58">
        <v>9.7089608077192108E-2</v>
      </c>
      <c r="H14" s="58">
        <v>8.3191329055347388E-2</v>
      </c>
      <c r="I14" s="58">
        <v>16.155304872119032</v>
      </c>
      <c r="J14" s="58">
        <v>-8.3596709713879065</v>
      </c>
    </row>
    <row r="15" spans="2:10" ht="15.75" customHeight="1" x14ac:dyDescent="0.2">
      <c r="B15" s="47" t="s">
        <v>28</v>
      </c>
      <c r="C15" s="37">
        <v>41708</v>
      </c>
      <c r="D15" s="37">
        <v>48383</v>
      </c>
      <c r="E15" s="37">
        <v>56784</v>
      </c>
      <c r="F15" s="39">
        <v>9.3590410012297939E-2</v>
      </c>
      <c r="G15" s="39">
        <v>9.8321085618577678E-2</v>
      </c>
      <c r="H15" s="39">
        <v>0.10789430667334002</v>
      </c>
      <c r="I15" s="39">
        <v>16.004123909082189</v>
      </c>
      <c r="J15" s="39">
        <v>17.363536779447326</v>
      </c>
    </row>
    <row r="16" spans="2:10" ht="15.75" customHeight="1" x14ac:dyDescent="0.2">
      <c r="B16" s="47" t="s">
        <v>48</v>
      </c>
      <c r="C16" s="37">
        <v>84582</v>
      </c>
      <c r="D16" s="37">
        <v>106717</v>
      </c>
      <c r="E16" s="37">
        <v>120201</v>
      </c>
      <c r="F16" s="39">
        <v>0.18979725855136145</v>
      </c>
      <c r="G16" s="39">
        <v>0.21686400789446197</v>
      </c>
      <c r="H16" s="39">
        <v>0.22839186313824569</v>
      </c>
      <c r="I16" s="39">
        <v>26.169870658059633</v>
      </c>
      <c r="J16" s="39">
        <v>12.635287723605424</v>
      </c>
    </row>
    <row r="17" spans="2:10" ht="15.75" customHeight="1" x14ac:dyDescent="0.2">
      <c r="B17" s="47" t="s">
        <v>60</v>
      </c>
      <c r="C17" s="37">
        <v>17333</v>
      </c>
      <c r="D17" s="37">
        <v>25713</v>
      </c>
      <c r="E17" s="37">
        <v>24746</v>
      </c>
      <c r="F17" s="39">
        <v>3.8894278717348234E-2</v>
      </c>
      <c r="G17" s="39">
        <v>5.2252445580275877E-2</v>
      </c>
      <c r="H17" s="39">
        <v>4.7019451129516623E-2</v>
      </c>
      <c r="I17" s="39">
        <v>48.347083597761497</v>
      </c>
      <c r="J17" s="39">
        <v>-3.7607435927351922</v>
      </c>
    </row>
    <row r="18" spans="2:10" ht="15.75" customHeight="1" x14ac:dyDescent="0.2">
      <c r="B18" s="47" t="s">
        <v>62</v>
      </c>
      <c r="C18" s="37">
        <v>77863</v>
      </c>
      <c r="D18" s="37">
        <v>69257</v>
      </c>
      <c r="E18" s="37">
        <v>72376</v>
      </c>
      <c r="F18" s="39">
        <v>0.17472019983666331</v>
      </c>
      <c r="G18" s="39">
        <v>0.14074000013818561</v>
      </c>
      <c r="H18" s="39">
        <v>0.13752039905236785</v>
      </c>
      <c r="I18" s="39">
        <v>-11.05274649063098</v>
      </c>
      <c r="J18" s="39">
        <v>4.5035158900905321</v>
      </c>
    </row>
    <row r="19" spans="2:10" ht="15.75" customHeight="1" x14ac:dyDescent="0.2">
      <c r="B19" s="47" t="s">
        <v>254</v>
      </c>
      <c r="C19" s="37">
        <v>18395</v>
      </c>
      <c r="D19" s="37">
        <v>22753</v>
      </c>
      <c r="E19" s="37">
        <v>27451</v>
      </c>
      <c r="F19" s="39">
        <v>4.1277347083922042E-2</v>
      </c>
      <c r="G19" s="39">
        <v>4.6237307754366158E-2</v>
      </c>
      <c r="H19" s="39">
        <v>5.2159175339705842E-2</v>
      </c>
      <c r="I19" s="39">
        <v>23.691220440337048</v>
      </c>
      <c r="J19" s="39">
        <v>20.64782666022063</v>
      </c>
    </row>
    <row r="20" spans="2:10" ht="15.75" customHeight="1" x14ac:dyDescent="0.2">
      <c r="B20" s="47" t="s">
        <v>278</v>
      </c>
      <c r="C20" s="37">
        <v>41062</v>
      </c>
      <c r="D20" s="37">
        <v>48512</v>
      </c>
      <c r="E20" s="37">
        <v>54863</v>
      </c>
      <c r="F20" s="39">
        <v>9.2140822286491272E-2</v>
      </c>
      <c r="G20" s="39">
        <v>9.858323182788252E-2</v>
      </c>
      <c r="H20" s="39">
        <v>0.10424424744680637</v>
      </c>
      <c r="I20" s="39">
        <v>18.143295504359262</v>
      </c>
      <c r="J20" s="39">
        <v>13.091606200527705</v>
      </c>
    </row>
    <row r="21" spans="2:10" ht="15.75" customHeight="1" x14ac:dyDescent="0.2">
      <c r="B21" s="55" t="s">
        <v>279</v>
      </c>
      <c r="C21" s="56">
        <v>280943</v>
      </c>
      <c r="D21" s="56">
        <v>321335</v>
      </c>
      <c r="E21" s="56">
        <v>356421</v>
      </c>
      <c r="F21" s="58">
        <v>0.63042031648808428</v>
      </c>
      <c r="G21" s="58">
        <v>0.65299807881374983</v>
      </c>
      <c r="H21" s="58">
        <v>0.67722944277998243</v>
      </c>
      <c r="I21" s="58">
        <v>14.377293614718999</v>
      </c>
      <c r="J21" s="58">
        <v>10.918823035150233</v>
      </c>
    </row>
    <row r="22" spans="2:10" ht="15.75" customHeight="1" x14ac:dyDescent="0.2">
      <c r="B22" s="55" t="s">
        <v>280</v>
      </c>
      <c r="C22" s="56">
        <v>349717</v>
      </c>
      <c r="D22" s="56">
        <v>401586</v>
      </c>
      <c r="E22" s="56">
        <v>430720</v>
      </c>
      <c r="F22" s="58">
        <v>0.7847453106902943</v>
      </c>
      <c r="G22" s="58">
        <v>0.81607943883641221</v>
      </c>
      <c r="H22" s="58">
        <v>0.81840370122465855</v>
      </c>
      <c r="I22" s="58">
        <v>14.831706780053587</v>
      </c>
      <c r="J22" s="58">
        <v>7.2547349758208703</v>
      </c>
    </row>
    <row r="23" spans="2:10" ht="15.75" customHeight="1" x14ac:dyDescent="0.2">
      <c r="B23" s="47" t="s">
        <v>36</v>
      </c>
      <c r="C23" s="37">
        <v>24335</v>
      </c>
      <c r="D23" s="37">
        <v>23651</v>
      </c>
      <c r="E23" s="37">
        <v>27519</v>
      </c>
      <c r="F23" s="39">
        <v>5.4606373541029783E-2</v>
      </c>
      <c r="G23" s="39">
        <v>4.8062170513713094E-2</v>
      </c>
      <c r="H23" s="39">
        <v>5.2288380976043318E-2</v>
      </c>
      <c r="I23" s="39">
        <v>-2.8107663858639818</v>
      </c>
      <c r="J23" s="39">
        <v>16.354488182317873</v>
      </c>
    </row>
    <row r="24" spans="2:10" ht="15.75" customHeight="1" x14ac:dyDescent="0.2">
      <c r="B24" s="47" t="s">
        <v>111</v>
      </c>
      <c r="C24" s="37">
        <v>231579</v>
      </c>
      <c r="D24" s="37">
        <v>274159</v>
      </c>
      <c r="E24" s="37">
        <v>330985</v>
      </c>
      <c r="F24" s="39">
        <v>0.51965027237551409</v>
      </c>
      <c r="G24" s="39">
        <v>0.55712978757215625</v>
      </c>
      <c r="H24" s="39">
        <v>0.62889893445821787</v>
      </c>
      <c r="I24" s="39">
        <v>18.386814002996818</v>
      </c>
      <c r="J24" s="39">
        <v>20.727388121491543</v>
      </c>
    </row>
    <row r="25" spans="2:10" ht="15.75" customHeight="1" x14ac:dyDescent="0.2">
      <c r="B25" s="47" t="s">
        <v>112</v>
      </c>
      <c r="C25" s="37">
        <v>152995</v>
      </c>
      <c r="D25" s="37">
        <v>178800</v>
      </c>
      <c r="E25" s="37">
        <v>202456</v>
      </c>
      <c r="F25" s="39">
        <v>0.34331218902444427</v>
      </c>
      <c r="G25" s="39">
        <v>0.36334683894346542</v>
      </c>
      <c r="H25" s="39">
        <v>0.38468318103440624</v>
      </c>
      <c r="I25" s="39">
        <v>16.866564266806105</v>
      </c>
      <c r="J25" s="39">
        <v>13.230425055928412</v>
      </c>
    </row>
    <row r="26" spans="2:10" ht="15.75" customHeight="1" x14ac:dyDescent="0.2">
      <c r="B26" s="47" t="s">
        <v>113</v>
      </c>
      <c r="C26" s="37">
        <v>2331076</v>
      </c>
      <c r="D26" s="37">
        <v>2504494</v>
      </c>
      <c r="E26" s="37">
        <v>3277852</v>
      </c>
      <c r="F26" s="39">
        <v>5.2308036494156376</v>
      </c>
      <c r="G26" s="39">
        <v>5.0894853358661942</v>
      </c>
      <c r="H26" s="39">
        <v>6.228190492353848</v>
      </c>
      <c r="I26" s="39">
        <v>7.4393970852945159</v>
      </c>
      <c r="J26" s="39">
        <v>30.878812247104605</v>
      </c>
    </row>
    <row r="27" spans="2:10" ht="15.75" customHeight="1" x14ac:dyDescent="0.2">
      <c r="B27" s="47" t="s">
        <v>144</v>
      </c>
      <c r="C27" s="37">
        <v>89766</v>
      </c>
      <c r="D27" s="37">
        <v>95444</v>
      </c>
      <c r="E27" s="37">
        <v>93132</v>
      </c>
      <c r="F27" s="39">
        <v>0.20142986345938277</v>
      </c>
      <c r="G27" s="39">
        <v>0.19395568062707</v>
      </c>
      <c r="H27" s="39">
        <v>0.17695851946149446</v>
      </c>
      <c r="I27" s="39">
        <v>6.3253347592629723</v>
      </c>
      <c r="J27" s="39">
        <v>-2.4223628515150244</v>
      </c>
    </row>
    <row r="28" spans="2:10" ht="15.75" customHeight="1" x14ac:dyDescent="0.2">
      <c r="B28" s="47" t="s">
        <v>178</v>
      </c>
      <c r="C28" s="37">
        <v>173621</v>
      </c>
      <c r="D28" s="37">
        <v>140388</v>
      </c>
      <c r="E28" s="37">
        <v>135653</v>
      </c>
      <c r="F28" s="39">
        <v>0.38959577483324975</v>
      </c>
      <c r="G28" s="39">
        <v>0.28528823280534243</v>
      </c>
      <c r="H28" s="39">
        <v>0.25775194391304934</v>
      </c>
      <c r="I28" s="39">
        <v>-19.14111772193456</v>
      </c>
      <c r="J28" s="39">
        <v>-3.3727953956178589</v>
      </c>
    </row>
    <row r="29" spans="2:10" ht="15.75" customHeight="1" x14ac:dyDescent="0.2">
      <c r="B29" s="47" t="s">
        <v>184</v>
      </c>
      <c r="C29" s="37">
        <v>89515</v>
      </c>
      <c r="D29" s="37">
        <v>248119</v>
      </c>
      <c r="E29" s="37">
        <v>409733</v>
      </c>
      <c r="F29" s="39">
        <v>0.20086663355353529</v>
      </c>
      <c r="G29" s="39">
        <v>0.50421283183340992</v>
      </c>
      <c r="H29" s="39">
        <v>0.77852666166856199</v>
      </c>
      <c r="I29" s="39">
        <v>177.18147796458695</v>
      </c>
      <c r="J29" s="39">
        <v>65.135680862811796</v>
      </c>
    </row>
    <row r="30" spans="2:10" ht="15.75" customHeight="1" x14ac:dyDescent="0.2">
      <c r="B30" s="47" t="s">
        <v>186</v>
      </c>
      <c r="C30" s="37">
        <v>97954</v>
      </c>
      <c r="D30" s="37">
        <v>120347</v>
      </c>
      <c r="E30" s="37">
        <v>129071</v>
      </c>
      <c r="F30" s="39">
        <v>0.21980327568678987</v>
      </c>
      <c r="G30" s="39">
        <v>0.24456209186985031</v>
      </c>
      <c r="H30" s="39">
        <v>0.24524559834873677</v>
      </c>
      <c r="I30" s="39">
        <v>22.860730546991444</v>
      </c>
      <c r="J30" s="39">
        <v>7.2490381978778036</v>
      </c>
    </row>
    <row r="31" spans="2:10" ht="15.75" customHeight="1" x14ac:dyDescent="0.2">
      <c r="B31" s="47" t="s">
        <v>209</v>
      </c>
      <c r="C31" s="37">
        <v>30602</v>
      </c>
      <c r="D31" s="37">
        <v>38932</v>
      </c>
      <c r="E31" s="37">
        <v>39134</v>
      </c>
      <c r="F31" s="39">
        <v>6.8669169636432853E-2</v>
      </c>
      <c r="G31" s="39">
        <v>7.9115319539972015E-2</v>
      </c>
      <c r="H31" s="39">
        <v>7.4357843712216251E-2</v>
      </c>
      <c r="I31" s="39">
        <v>27.220443108293576</v>
      </c>
      <c r="J31" s="39">
        <v>0.51885338538991066</v>
      </c>
    </row>
    <row r="32" spans="2:10" ht="15.75" customHeight="1" x14ac:dyDescent="0.2">
      <c r="B32" s="47" t="s">
        <v>233</v>
      </c>
      <c r="C32" s="37">
        <v>29814</v>
      </c>
      <c r="D32" s="37">
        <v>39051</v>
      </c>
      <c r="E32" s="37">
        <v>47362</v>
      </c>
      <c r="F32" s="39">
        <v>6.6900941884210474E-2</v>
      </c>
      <c r="G32" s="39">
        <v>7.9357144337702842E-2</v>
      </c>
      <c r="H32" s="39">
        <v>8.9991725709050605E-2</v>
      </c>
      <c r="I32" s="39">
        <v>30.982088951499296</v>
      </c>
      <c r="J32" s="39">
        <v>21.282425546080766</v>
      </c>
    </row>
    <row r="33" spans="2:10" ht="15.75" customHeight="1" x14ac:dyDescent="0.2">
      <c r="B33" s="47" t="s">
        <v>281</v>
      </c>
      <c r="C33" s="37">
        <v>142785</v>
      </c>
      <c r="D33" s="37">
        <v>198650</v>
      </c>
      <c r="E33" s="37">
        <v>238860</v>
      </c>
      <c r="F33" s="39">
        <v>0.32040152233638536</v>
      </c>
      <c r="G33" s="39">
        <v>0.40368484091789375</v>
      </c>
      <c r="H33" s="39">
        <v>0.45385379846425039</v>
      </c>
      <c r="I33" s="39">
        <v>39.125258255418984</v>
      </c>
      <c r="J33" s="39">
        <v>20.241631009312862</v>
      </c>
    </row>
    <row r="34" spans="2:10" ht="15.75" customHeight="1" x14ac:dyDescent="0.2">
      <c r="B34" s="55" t="s">
        <v>282</v>
      </c>
      <c r="C34" s="56">
        <v>3394042</v>
      </c>
      <c r="D34" s="56">
        <v>3862035</v>
      </c>
      <c r="E34" s="56">
        <v>4931757</v>
      </c>
      <c r="F34" s="58">
        <v>7.6160396657466123</v>
      </c>
      <c r="G34" s="58">
        <v>7.8482002748267705</v>
      </c>
      <c r="H34" s="58">
        <v>9.3707470800998749</v>
      </c>
      <c r="I34" s="58">
        <v>13.788662603468078</v>
      </c>
      <c r="J34" s="58">
        <v>27.69840252612936</v>
      </c>
    </row>
    <row r="35" spans="2:10" ht="15.75" customHeight="1" x14ac:dyDescent="0.2">
      <c r="B35" s="47" t="s">
        <v>35</v>
      </c>
      <c r="C35" s="37">
        <v>98147</v>
      </c>
      <c r="D35" s="37">
        <v>64771</v>
      </c>
      <c r="E35" s="37">
        <v>64472</v>
      </c>
      <c r="F35" s="39">
        <v>0.22023635684945347</v>
      </c>
      <c r="G35" s="39">
        <v>0.13162381490608052</v>
      </c>
      <c r="H35" s="39">
        <v>0.12250214391102383</v>
      </c>
      <c r="I35" s="39">
        <v>-34.006133656657873</v>
      </c>
      <c r="J35" s="39">
        <v>-0.46162634512358924</v>
      </c>
    </row>
    <row r="36" spans="2:10" ht="15.75" customHeight="1" x14ac:dyDescent="0.2">
      <c r="B36" s="47" t="s">
        <v>114</v>
      </c>
      <c r="C36" s="37">
        <v>1208895</v>
      </c>
      <c r="D36" s="37">
        <v>1051721</v>
      </c>
      <c r="E36" s="37">
        <v>968834</v>
      </c>
      <c r="F36" s="39">
        <v>2.7126924981254654</v>
      </c>
      <c r="G36" s="39">
        <v>2.1372455302039173</v>
      </c>
      <c r="H36" s="39">
        <v>1.8408649040497094</v>
      </c>
      <c r="I36" s="39">
        <v>-13.001460011001782</v>
      </c>
      <c r="J36" s="39">
        <v>-7.8810825304429599</v>
      </c>
    </row>
    <row r="37" spans="2:10" ht="15.75" customHeight="1" x14ac:dyDescent="0.2">
      <c r="B37" s="47" t="s">
        <v>118</v>
      </c>
      <c r="C37" s="37">
        <v>843028</v>
      </c>
      <c r="D37" s="37">
        <v>765776</v>
      </c>
      <c r="E37" s="37">
        <v>85949</v>
      </c>
      <c r="F37" s="39">
        <v>1.8917074942900043</v>
      </c>
      <c r="G37" s="39">
        <v>1.5561649269506219</v>
      </c>
      <c r="H37" s="39">
        <v>0.16331022408190513</v>
      </c>
      <c r="I37" s="39">
        <v>-9.1636339481013671</v>
      </c>
      <c r="J37" s="39">
        <v>-88.776221767200852</v>
      </c>
    </row>
    <row r="38" spans="2:10" ht="15.75" customHeight="1" x14ac:dyDescent="0.2">
      <c r="B38" s="47" t="s">
        <v>124</v>
      </c>
      <c r="C38" s="37">
        <v>494629</v>
      </c>
      <c r="D38" s="37">
        <v>384680</v>
      </c>
      <c r="E38" s="37">
        <v>301641</v>
      </c>
      <c r="F38" s="39">
        <v>1.1099197015913713</v>
      </c>
      <c r="G38" s="39">
        <v>0.78172406042937514</v>
      </c>
      <c r="H38" s="39">
        <v>0.57314290221282327</v>
      </c>
      <c r="I38" s="39">
        <v>-22.228579399913876</v>
      </c>
      <c r="J38" s="39">
        <v>-21.586513465737756</v>
      </c>
    </row>
    <row r="39" spans="2:10" ht="15.75" customHeight="1" x14ac:dyDescent="0.2">
      <c r="B39" s="47" t="s">
        <v>131</v>
      </c>
      <c r="C39" s="37">
        <v>480123</v>
      </c>
      <c r="D39" s="37">
        <v>363070</v>
      </c>
      <c r="E39" s="37">
        <v>264440</v>
      </c>
      <c r="F39" s="39">
        <v>1.0773690521323132</v>
      </c>
      <c r="G39" s="39">
        <v>0.7378094900179194</v>
      </c>
      <c r="H39" s="39">
        <v>0.50245791872178835</v>
      </c>
      <c r="I39" s="39">
        <v>-24.379794344365923</v>
      </c>
      <c r="J39" s="39">
        <v>-27.165560360261107</v>
      </c>
    </row>
    <row r="40" spans="2:10" ht="15.75" customHeight="1" x14ac:dyDescent="0.2">
      <c r="B40" s="47" t="s">
        <v>134</v>
      </c>
      <c r="C40" s="37">
        <v>272844</v>
      </c>
      <c r="D40" s="37">
        <v>257781</v>
      </c>
      <c r="E40" s="37">
        <v>261713</v>
      </c>
      <c r="F40" s="39">
        <v>0.61224661526314894</v>
      </c>
      <c r="G40" s="39">
        <v>0.52384737969622741</v>
      </c>
      <c r="H40" s="39">
        <v>0.49727639268807822</v>
      </c>
      <c r="I40" s="39">
        <v>-5.5207371245107097</v>
      </c>
      <c r="J40" s="39">
        <v>1.5253257610141941</v>
      </c>
    </row>
    <row r="41" spans="2:10" ht="15.75" customHeight="1" x14ac:dyDescent="0.2">
      <c r="B41" s="47" t="s">
        <v>191</v>
      </c>
      <c r="C41" s="37">
        <v>92439</v>
      </c>
      <c r="D41" s="37">
        <v>70090</v>
      </c>
      <c r="E41" s="37">
        <v>57813</v>
      </c>
      <c r="F41" s="39">
        <v>0.20742792536508126</v>
      </c>
      <c r="G41" s="39">
        <v>0.1424327737223014</v>
      </c>
      <c r="H41" s="39">
        <v>0.10984949196438797</v>
      </c>
      <c r="I41" s="39">
        <v>-24.177024848819222</v>
      </c>
      <c r="J41" s="39">
        <v>-17.516050791839064</v>
      </c>
    </row>
    <row r="42" spans="2:10" ht="15.75" customHeight="1" x14ac:dyDescent="0.2">
      <c r="B42" s="47" t="s">
        <v>204</v>
      </c>
      <c r="C42" s="37">
        <v>497914</v>
      </c>
      <c r="D42" s="37">
        <v>820683</v>
      </c>
      <c r="E42" s="37">
        <v>869453</v>
      </c>
      <c r="F42" s="39">
        <v>1.1172910571320445</v>
      </c>
      <c r="G42" s="39">
        <v>1.6677437014800898</v>
      </c>
      <c r="H42" s="39">
        <v>1.6520327666253785</v>
      </c>
      <c r="I42" s="39">
        <v>64.824246757472167</v>
      </c>
      <c r="J42" s="39">
        <v>5.9426112152926285</v>
      </c>
    </row>
    <row r="43" spans="2:10" ht="15.75" customHeight="1" x14ac:dyDescent="0.2">
      <c r="B43" s="47" t="s">
        <v>239</v>
      </c>
      <c r="C43" s="37">
        <v>171691</v>
      </c>
      <c r="D43" s="37">
        <v>200905</v>
      </c>
      <c r="E43" s="37">
        <v>261608</v>
      </c>
      <c r="F43" s="39">
        <v>0.38526496320661369</v>
      </c>
      <c r="G43" s="39">
        <v>0.40826731922783516</v>
      </c>
      <c r="H43" s="39">
        <v>0.49707688398491007</v>
      </c>
      <c r="I43" s="39">
        <v>17.015452178623224</v>
      </c>
      <c r="J43" s="39">
        <v>30.214778128966426</v>
      </c>
    </row>
    <row r="44" spans="2:10" ht="15.75" customHeight="1" x14ac:dyDescent="0.2">
      <c r="B44" s="47" t="s">
        <v>244</v>
      </c>
      <c r="C44" s="37">
        <v>146438</v>
      </c>
      <c r="D44" s="37">
        <v>120819</v>
      </c>
      <c r="E44" s="37">
        <v>99992</v>
      </c>
      <c r="F44" s="39">
        <v>0.32859864921312182</v>
      </c>
      <c r="G44" s="39">
        <v>0.245521262496144</v>
      </c>
      <c r="H44" s="39">
        <v>0.18999308806848081</v>
      </c>
      <c r="I44" s="39">
        <v>-17.494775946134201</v>
      </c>
      <c r="J44" s="39">
        <v>-17.238182736159047</v>
      </c>
    </row>
    <row r="45" spans="2:10" ht="15.75" customHeight="1" x14ac:dyDescent="0.2">
      <c r="B45" s="47" t="s">
        <v>261</v>
      </c>
      <c r="C45" s="37">
        <v>34599</v>
      </c>
      <c r="D45" s="37">
        <v>35911</v>
      </c>
      <c r="E45" s="37">
        <v>32017</v>
      </c>
      <c r="F45" s="39">
        <v>7.7638213196880607E-2</v>
      </c>
      <c r="G45" s="39">
        <v>7.2976221103460776E-2</v>
      </c>
      <c r="H45" s="39">
        <v>6.0834953803189755E-2</v>
      </c>
      <c r="I45" s="39">
        <v>3.7920171103211073</v>
      </c>
      <c r="J45" s="39">
        <v>-10.843474144412575</v>
      </c>
    </row>
    <row r="46" spans="2:10" ht="15.75" customHeight="1" x14ac:dyDescent="0.2">
      <c r="B46" s="47" t="s">
        <v>283</v>
      </c>
      <c r="C46" s="37">
        <v>598048</v>
      </c>
      <c r="D46" s="37">
        <v>554283</v>
      </c>
      <c r="E46" s="37">
        <v>393000</v>
      </c>
      <c r="F46" s="39">
        <v>1.3419861304074698</v>
      </c>
      <c r="G46" s="39">
        <v>1.126381297148215</v>
      </c>
      <c r="H46" s="39">
        <v>0.74673257471510679</v>
      </c>
      <c r="I46" s="39">
        <v>-7.3179744769650599</v>
      </c>
      <c r="J46" s="39">
        <v>-29.097590941811312</v>
      </c>
    </row>
    <row r="47" spans="2:10" ht="15.75" customHeight="1" x14ac:dyDescent="0.2">
      <c r="B47" s="55" t="s">
        <v>284</v>
      </c>
      <c r="C47" s="56">
        <v>4938795</v>
      </c>
      <c r="D47" s="56">
        <v>4690490</v>
      </c>
      <c r="E47" s="56">
        <v>3660932</v>
      </c>
      <c r="F47" s="58">
        <v>11.082378656772969</v>
      </c>
      <c r="G47" s="58">
        <v>9.5317377773821867</v>
      </c>
      <c r="H47" s="58">
        <v>6.956074244826782</v>
      </c>
      <c r="I47" s="58">
        <v>-5.027643382646982</v>
      </c>
      <c r="J47" s="58">
        <v>-21.949902888610787</v>
      </c>
    </row>
    <row r="48" spans="2:10" ht="15.75" customHeight="1" x14ac:dyDescent="0.2">
      <c r="B48" s="55" t="s">
        <v>285</v>
      </c>
      <c r="C48" s="56">
        <v>8332837</v>
      </c>
      <c r="D48" s="56">
        <v>8552525</v>
      </c>
      <c r="E48" s="56">
        <v>8592689</v>
      </c>
      <c r="F48" s="58">
        <v>18.698418322519579</v>
      </c>
      <c r="G48" s="58">
        <v>17.379938052208956</v>
      </c>
      <c r="H48" s="58">
        <v>16.326821324926659</v>
      </c>
      <c r="I48" s="58">
        <v>2.6364130247597548</v>
      </c>
      <c r="J48" s="58">
        <v>0.46961569828793254</v>
      </c>
    </row>
    <row r="49" spans="2:10" ht="15.75" customHeight="1" x14ac:dyDescent="0.2">
      <c r="B49" s="47" t="s">
        <v>29</v>
      </c>
      <c r="C49" s="37">
        <v>36445</v>
      </c>
      <c r="D49" s="37">
        <v>31950</v>
      </c>
      <c r="E49" s="37">
        <v>31587</v>
      </c>
      <c r="F49" s="39">
        <v>8.1780533540284792E-2</v>
      </c>
      <c r="G49" s="39">
        <v>6.4926909978991726E-2</v>
      </c>
      <c r="H49" s="39">
        <v>6.0017918161643966E-2</v>
      </c>
      <c r="I49" s="39">
        <v>-12.33365345040472</v>
      </c>
      <c r="J49" s="39">
        <v>-1.136150234741784</v>
      </c>
    </row>
    <row r="50" spans="2:10" ht="15.75" customHeight="1" x14ac:dyDescent="0.2">
      <c r="B50" s="47" t="s">
        <v>33</v>
      </c>
      <c r="C50" s="37">
        <v>683834</v>
      </c>
      <c r="D50" s="37">
        <v>855445</v>
      </c>
      <c r="E50" s="37">
        <v>956178</v>
      </c>
      <c r="F50" s="39">
        <v>1.5344850973518209</v>
      </c>
      <c r="G50" s="39">
        <v>1.7383849923936956</v>
      </c>
      <c r="H50" s="39">
        <v>1.8168174550278406</v>
      </c>
      <c r="I50" s="39">
        <v>25.095417893816336</v>
      </c>
      <c r="J50" s="39">
        <v>11.775508653390926</v>
      </c>
    </row>
    <row r="51" spans="2:10" ht="15.75" customHeight="1" x14ac:dyDescent="0.2">
      <c r="B51" s="47" t="s">
        <v>38</v>
      </c>
      <c r="C51" s="37">
        <v>239966</v>
      </c>
      <c r="D51" s="37">
        <v>309216</v>
      </c>
      <c r="E51" s="37">
        <v>334796</v>
      </c>
      <c r="F51" s="39">
        <v>0.53847022942867284</v>
      </c>
      <c r="G51" s="39">
        <v>0.62837056012719583</v>
      </c>
      <c r="H51" s="39">
        <v>0.6361401503417784</v>
      </c>
      <c r="I51" s="39">
        <v>28.858254919446921</v>
      </c>
      <c r="J51" s="39">
        <v>8.2725344096036419</v>
      </c>
    </row>
    <row r="52" spans="2:10" ht="15.75" customHeight="1" x14ac:dyDescent="0.2">
      <c r="B52" s="47" t="s">
        <v>93</v>
      </c>
      <c r="C52" s="37">
        <v>1514813</v>
      </c>
      <c r="D52" s="37">
        <v>1633977</v>
      </c>
      <c r="E52" s="37">
        <v>1466188</v>
      </c>
      <c r="F52" s="39">
        <v>3.3991553122172982</v>
      </c>
      <c r="G52" s="39">
        <v>3.3204719119481365</v>
      </c>
      <c r="H52" s="39">
        <v>2.7858787283877686</v>
      </c>
      <c r="I52" s="39">
        <v>7.8665815516502695</v>
      </c>
      <c r="J52" s="39">
        <v>-10.268749192920096</v>
      </c>
    </row>
    <row r="53" spans="2:10" ht="15.75" customHeight="1" x14ac:dyDescent="0.2">
      <c r="B53" s="47" t="s">
        <v>126</v>
      </c>
      <c r="C53" s="37">
        <v>712136</v>
      </c>
      <c r="D53" s="37">
        <v>826319</v>
      </c>
      <c r="E53" s="37">
        <v>863542</v>
      </c>
      <c r="F53" s="39">
        <v>1.5979931961378584</v>
      </c>
      <c r="G53" s="39">
        <v>1.679196849043207</v>
      </c>
      <c r="H53" s="39">
        <v>1.6408013766784548</v>
      </c>
      <c r="I53" s="39">
        <v>16.033875551860881</v>
      </c>
      <c r="J53" s="39">
        <v>4.504676765268619</v>
      </c>
    </row>
    <row r="54" spans="2:10" ht="15.75" customHeight="1" x14ac:dyDescent="0.2">
      <c r="B54" s="47" t="s">
        <v>128</v>
      </c>
      <c r="C54" s="37">
        <v>147487</v>
      </c>
      <c r="D54" s="37">
        <v>169906</v>
      </c>
      <c r="E54" s="37">
        <v>184174</v>
      </c>
      <c r="F54" s="39">
        <v>0.33095254630967164</v>
      </c>
      <c r="G54" s="39">
        <v>0.34527297548953262</v>
      </c>
      <c r="H54" s="39">
        <v>0.34994586568849895</v>
      </c>
      <c r="I54" s="39">
        <v>15.200661753239268</v>
      </c>
      <c r="J54" s="39">
        <v>8.3975845467493784</v>
      </c>
    </row>
    <row r="55" spans="2:10" ht="15.75" customHeight="1" x14ac:dyDescent="0.2">
      <c r="B55" s="47" t="s">
        <v>154</v>
      </c>
      <c r="C55" s="37">
        <v>274257</v>
      </c>
      <c r="D55" s="37">
        <v>288377</v>
      </c>
      <c r="E55" s="37">
        <v>329796</v>
      </c>
      <c r="F55" s="39">
        <v>0.61541730792037008</v>
      </c>
      <c r="G55" s="39">
        <v>0.58602277054809693</v>
      </c>
      <c r="H55" s="39">
        <v>0.62663973590519939</v>
      </c>
      <c r="I55" s="39">
        <v>5.1484556456170676</v>
      </c>
      <c r="J55" s="39">
        <v>14.362795923391948</v>
      </c>
    </row>
    <row r="56" spans="2:10" ht="15.75" customHeight="1" x14ac:dyDescent="0.2">
      <c r="B56" s="47" t="s">
        <v>195</v>
      </c>
      <c r="C56" s="37">
        <v>5232611</v>
      </c>
      <c r="D56" s="37">
        <v>6313675</v>
      </c>
      <c r="E56" s="37">
        <v>6710198</v>
      </c>
      <c r="F56" s="39">
        <v>11.741685262416331</v>
      </c>
      <c r="G56" s="39">
        <v>12.830278821959643</v>
      </c>
      <c r="H56" s="39">
        <v>12.749932390300662</v>
      </c>
      <c r="I56" s="39">
        <v>20.660125509043191</v>
      </c>
      <c r="J56" s="39">
        <v>6.2803834533769951</v>
      </c>
    </row>
    <row r="57" spans="2:10" ht="15.75" customHeight="1" x14ac:dyDescent="0.2">
      <c r="B57" s="47" t="s">
        <v>231</v>
      </c>
      <c r="C57" s="37">
        <v>74101</v>
      </c>
      <c r="D57" s="37">
        <v>78185</v>
      </c>
      <c r="E57" s="37">
        <v>32785</v>
      </c>
      <c r="F57" s="39">
        <v>0.16627848308049509</v>
      </c>
      <c r="G57" s="39">
        <v>0.15888295639147004</v>
      </c>
      <c r="H57" s="39">
        <v>6.2294217460648289E-2</v>
      </c>
      <c r="I57" s="39">
        <v>5.5113966073332348</v>
      </c>
      <c r="J57" s="39">
        <v>-58.067404233548636</v>
      </c>
    </row>
    <row r="58" spans="2:10" ht="15.75" customHeight="1" x14ac:dyDescent="0.2">
      <c r="B58" s="47" t="s">
        <v>240</v>
      </c>
      <c r="C58" s="37">
        <v>45249</v>
      </c>
      <c r="D58" s="37">
        <v>120928</v>
      </c>
      <c r="E58" s="37">
        <v>153688</v>
      </c>
      <c r="F58" s="39">
        <v>0.10153621517805862</v>
      </c>
      <c r="G58" s="39">
        <v>0.24574276588230082</v>
      </c>
      <c r="H58" s="39">
        <v>0.29201993878578963</v>
      </c>
      <c r="I58" s="39">
        <v>167.25010497469557</v>
      </c>
      <c r="J58" s="39">
        <v>27.090500132310137</v>
      </c>
    </row>
    <row r="59" spans="2:10" ht="15.75" customHeight="1" x14ac:dyDescent="0.2">
      <c r="B59" s="47" t="s">
        <v>243</v>
      </c>
      <c r="C59" s="37">
        <v>675467</v>
      </c>
      <c r="D59" s="37">
        <v>839729</v>
      </c>
      <c r="E59" s="37">
        <v>941614</v>
      </c>
      <c r="F59" s="39">
        <v>1.5157100191756221</v>
      </c>
      <c r="G59" s="39">
        <v>1.7064478619639669</v>
      </c>
      <c r="H59" s="39">
        <v>1.7891446478569735</v>
      </c>
      <c r="I59" s="39">
        <v>24.31828645959018</v>
      </c>
      <c r="J59" s="39">
        <v>12.133081029713157</v>
      </c>
    </row>
    <row r="60" spans="2:10" ht="15.75" customHeight="1" x14ac:dyDescent="0.2">
      <c r="B60" s="47" t="s">
        <v>251</v>
      </c>
      <c r="C60" s="37">
        <v>419673</v>
      </c>
      <c r="D60" s="37">
        <v>470644</v>
      </c>
      <c r="E60" s="37">
        <v>569818</v>
      </c>
      <c r="F60" s="39">
        <v>0.94172264652083804</v>
      </c>
      <c r="G60" s="39">
        <v>0.95641504288427481</v>
      </c>
      <c r="H60" s="39">
        <v>1.0827014306845109</v>
      </c>
      <c r="I60" s="39">
        <v>12.145408448959071</v>
      </c>
      <c r="J60" s="39">
        <v>21.071977970610483</v>
      </c>
    </row>
    <row r="61" spans="2:10" ht="15.75" customHeight="1" x14ac:dyDescent="0.2">
      <c r="B61" s="22" t="s">
        <v>286</v>
      </c>
      <c r="C61" s="56">
        <v>10056039</v>
      </c>
      <c r="D61" s="56">
        <v>11938351</v>
      </c>
      <c r="E61" s="56">
        <v>12574364</v>
      </c>
      <c r="F61" s="58">
        <v>22.565186849277321</v>
      </c>
      <c r="G61" s="58">
        <v>24.260414418610512</v>
      </c>
      <c r="H61" s="58">
        <v>23.892333855279769</v>
      </c>
      <c r="I61" s="58">
        <v>18.718224939262864</v>
      </c>
      <c r="J61" s="58">
        <v>5.3274778066082993</v>
      </c>
    </row>
    <row r="62" spans="2:10" ht="15.75" customHeight="1" x14ac:dyDescent="0.2">
      <c r="B62" s="47" t="s">
        <v>21</v>
      </c>
      <c r="C62" s="37">
        <v>145032</v>
      </c>
      <c r="D62" s="37">
        <v>142482</v>
      </c>
      <c r="E62" s="37">
        <v>159828</v>
      </c>
      <c r="F62" s="39">
        <v>0.32544366416283671</v>
      </c>
      <c r="G62" s="39">
        <v>0.28954353638894209</v>
      </c>
      <c r="H62" s="39">
        <v>0.30368644771390862</v>
      </c>
      <c r="I62" s="39">
        <v>-1.7582326658944234</v>
      </c>
      <c r="J62" s="39">
        <v>12.174169368762369</v>
      </c>
    </row>
    <row r="63" spans="2:10" ht="15.75" customHeight="1" x14ac:dyDescent="0.2">
      <c r="B63" s="47" t="s">
        <v>45</v>
      </c>
      <c r="C63" s="37">
        <v>200698</v>
      </c>
      <c r="D63" s="37">
        <v>177893</v>
      </c>
      <c r="E63" s="37">
        <v>197388</v>
      </c>
      <c r="F63" s="39">
        <v>0.45035504240548985</v>
      </c>
      <c r="G63" s="39">
        <v>0.36150368691370188</v>
      </c>
      <c r="H63" s="39">
        <v>0.37505356096148984</v>
      </c>
      <c r="I63" s="39">
        <v>-11.362843675572252</v>
      </c>
      <c r="J63" s="39">
        <v>10.958834805191884</v>
      </c>
    </row>
    <row r="64" spans="2:10" ht="15.75" customHeight="1" x14ac:dyDescent="0.2">
      <c r="B64" s="47" t="s">
        <v>50</v>
      </c>
      <c r="C64" s="37">
        <v>2882512</v>
      </c>
      <c r="D64" s="37">
        <v>2893092</v>
      </c>
      <c r="E64" s="37">
        <v>2918581</v>
      </c>
      <c r="F64" s="39">
        <v>6.4681950691802275</v>
      </c>
      <c r="G64" s="39">
        <v>5.8791713253502698</v>
      </c>
      <c r="H64" s="39">
        <v>5.545545813345016</v>
      </c>
      <c r="I64" s="39">
        <v>0.36704096982076745</v>
      </c>
      <c r="J64" s="39">
        <v>0.88102970800790292</v>
      </c>
    </row>
    <row r="65" spans="2:10" ht="15.75" customHeight="1" x14ac:dyDescent="0.2">
      <c r="B65" s="47" t="s">
        <v>66</v>
      </c>
      <c r="C65" s="37">
        <v>61327</v>
      </c>
      <c r="D65" s="37">
        <v>66948</v>
      </c>
      <c r="E65" s="37">
        <v>77003</v>
      </c>
      <c r="F65" s="39">
        <v>0.13761434436616946</v>
      </c>
      <c r="G65" s="39">
        <v>0.13604778620574454</v>
      </c>
      <c r="H65" s="39">
        <v>0.14631208257197803</v>
      </c>
      <c r="I65" s="39">
        <v>9.1656203629722626</v>
      </c>
      <c r="J65" s="39">
        <v>15.019119316484435</v>
      </c>
    </row>
    <row r="66" spans="2:10" ht="15.75" customHeight="1" x14ac:dyDescent="0.2">
      <c r="B66" s="30"/>
      <c r="C66" s="28"/>
      <c r="D66" s="28"/>
      <c r="E66" s="28"/>
      <c r="F66" s="31"/>
      <c r="G66" s="31"/>
      <c r="H66" s="31"/>
      <c r="I66" s="31"/>
      <c r="J66" s="31"/>
    </row>
    <row r="67" spans="2:10" ht="15.75" customHeight="1" x14ac:dyDescent="0.2">
      <c r="B67" s="30"/>
      <c r="C67" s="28"/>
      <c r="D67" s="28"/>
      <c r="E67" s="28"/>
      <c r="F67" s="31"/>
      <c r="G67" s="31"/>
      <c r="H67" s="31"/>
      <c r="I67" s="31"/>
      <c r="J67" s="31"/>
    </row>
    <row r="68" spans="2:10" ht="30" customHeight="1" x14ac:dyDescent="0.2">
      <c r="B68" s="336" t="s">
        <v>658</v>
      </c>
      <c r="C68" s="336"/>
      <c r="D68" s="336"/>
      <c r="E68" s="336"/>
      <c r="F68" s="336"/>
      <c r="G68" s="336"/>
      <c r="H68" s="336"/>
      <c r="I68" s="336"/>
      <c r="J68" s="336"/>
    </row>
    <row r="69" spans="2:10" ht="15.75" customHeight="1" x14ac:dyDescent="0.2">
      <c r="B69" s="334" t="s">
        <v>267</v>
      </c>
      <c r="C69" s="316" t="s">
        <v>1</v>
      </c>
      <c r="D69" s="316"/>
      <c r="E69" s="316"/>
      <c r="F69" s="316" t="s">
        <v>506</v>
      </c>
      <c r="G69" s="316"/>
      <c r="H69" s="316"/>
      <c r="I69" s="316" t="s">
        <v>266</v>
      </c>
      <c r="J69" s="316"/>
    </row>
    <row r="70" spans="2:10" ht="15.75" customHeight="1" x14ac:dyDescent="0.2">
      <c r="B70" s="335"/>
      <c r="C70" s="43">
        <v>2022</v>
      </c>
      <c r="D70" s="43">
        <v>2023</v>
      </c>
      <c r="E70" s="43">
        <v>2024</v>
      </c>
      <c r="F70" s="43">
        <v>2022</v>
      </c>
      <c r="G70" s="43">
        <v>2023</v>
      </c>
      <c r="H70" s="43">
        <v>2024</v>
      </c>
      <c r="I70" s="65" t="s">
        <v>631</v>
      </c>
      <c r="J70" s="65" t="s">
        <v>648</v>
      </c>
    </row>
    <row r="71" spans="2:10" ht="15.75" customHeight="1" x14ac:dyDescent="0.2">
      <c r="B71" s="47" t="s">
        <v>68</v>
      </c>
      <c r="C71" s="37">
        <v>11254</v>
      </c>
      <c r="D71" s="37">
        <v>14232</v>
      </c>
      <c r="E71" s="37">
        <v>16762</v>
      </c>
      <c r="F71" s="39">
        <v>2.5253344065368777E-2</v>
      </c>
      <c r="G71" s="39">
        <v>2.8921432952144294E-2</v>
      </c>
      <c r="H71" s="39">
        <v>3.1849189357187328E-2</v>
      </c>
      <c r="I71" s="39">
        <v>26.461702505775722</v>
      </c>
      <c r="J71" s="39">
        <v>17.776840921866217</v>
      </c>
    </row>
    <row r="72" spans="2:10" ht="12.75" customHeight="1" x14ac:dyDescent="0.2">
      <c r="B72" s="47" t="s">
        <v>81</v>
      </c>
      <c r="C72" s="37">
        <v>93209</v>
      </c>
      <c r="D72" s="37">
        <v>96227</v>
      </c>
      <c r="E72" s="37">
        <v>103956</v>
      </c>
      <c r="F72" s="39">
        <v>0.20915576212803966</v>
      </c>
      <c r="G72" s="39">
        <v>0.19554684715331569</v>
      </c>
      <c r="H72" s="39">
        <v>0.19752501663380062</v>
      </c>
      <c r="I72" s="39">
        <v>3.2378847536182129</v>
      </c>
      <c r="J72" s="39">
        <v>8.0320492169557394</v>
      </c>
    </row>
    <row r="73" spans="2:10" ht="15.75" customHeight="1" x14ac:dyDescent="0.2">
      <c r="B73" s="47" t="s">
        <v>130</v>
      </c>
      <c r="C73" s="37">
        <v>193823</v>
      </c>
      <c r="D73" s="37">
        <v>174681</v>
      </c>
      <c r="E73" s="37">
        <v>209853</v>
      </c>
      <c r="F73" s="39">
        <v>0.43492792845050404</v>
      </c>
      <c r="G73" s="39">
        <v>0.35497644951612689</v>
      </c>
      <c r="H73" s="39">
        <v>0.39873809415188116</v>
      </c>
      <c r="I73" s="39">
        <v>-9.8760209056716697</v>
      </c>
      <c r="J73" s="39">
        <v>20.134988922664743</v>
      </c>
    </row>
    <row r="74" spans="2:10" ht="15.75" customHeight="1" x14ac:dyDescent="0.2">
      <c r="B74" s="47" t="s">
        <v>133</v>
      </c>
      <c r="C74" s="37">
        <v>97240</v>
      </c>
      <c r="D74" s="37">
        <v>117936</v>
      </c>
      <c r="E74" s="37">
        <v>124732</v>
      </c>
      <c r="F74" s="39">
        <v>0.21820109977931934</v>
      </c>
      <c r="G74" s="39">
        <v>0.23966259953935423</v>
      </c>
      <c r="H74" s="39">
        <v>0.23700113870067355</v>
      </c>
      <c r="I74" s="39">
        <v>21.28342245989305</v>
      </c>
      <c r="J74" s="39">
        <v>5.7624474291140961</v>
      </c>
    </row>
    <row r="75" spans="2:10" ht="15.75" customHeight="1" x14ac:dyDescent="0.2">
      <c r="B75" s="47" t="s">
        <v>139</v>
      </c>
      <c r="C75" s="37">
        <v>251619</v>
      </c>
      <c r="D75" s="37">
        <v>277810</v>
      </c>
      <c r="E75" s="37">
        <v>285026</v>
      </c>
      <c r="F75" s="39">
        <v>0.56461890708939277</v>
      </c>
      <c r="G75" s="39">
        <v>0.56454913493783065</v>
      </c>
      <c r="H75" s="39">
        <v>0.54157302504007132</v>
      </c>
      <c r="I75" s="39">
        <v>10.408991371875732</v>
      </c>
      <c r="J75" s="39">
        <v>2.597458694791404</v>
      </c>
    </row>
    <row r="76" spans="2:10" ht="15.75" customHeight="1" x14ac:dyDescent="0.2">
      <c r="B76" s="47" t="s">
        <v>147</v>
      </c>
      <c r="C76" s="37">
        <v>16321</v>
      </c>
      <c r="D76" s="37">
        <v>14356</v>
      </c>
      <c r="E76" s="37">
        <v>15239</v>
      </c>
      <c r="F76" s="39">
        <v>3.6623407543174322E-2</v>
      </c>
      <c r="G76" s="39">
        <v>2.9173418455662136E-2</v>
      </c>
      <c r="H76" s="39">
        <v>2.8955363119805375E-2</v>
      </c>
      <c r="I76" s="39">
        <v>-12.039703449543532</v>
      </c>
      <c r="J76" s="39">
        <v>6.1507383672332123</v>
      </c>
    </row>
    <row r="77" spans="2:10" ht="15.75" customHeight="1" x14ac:dyDescent="0.2">
      <c r="B77" s="47" t="s">
        <v>157</v>
      </c>
      <c r="C77" s="37">
        <v>29417</v>
      </c>
      <c r="D77" s="37">
        <v>29844</v>
      </c>
      <c r="E77" s="37">
        <v>34274</v>
      </c>
      <c r="F77" s="39">
        <v>6.6010096176555302E-2</v>
      </c>
      <c r="G77" s="39">
        <v>6.0647220701503253E-2</v>
      </c>
      <c r="H77" s="39">
        <v>6.5123440879861508E-2</v>
      </c>
      <c r="I77" s="39">
        <v>1.4515416255906448</v>
      </c>
      <c r="J77" s="39">
        <v>14.843854711164724</v>
      </c>
    </row>
    <row r="78" spans="2:10" ht="15.75" customHeight="1" x14ac:dyDescent="0.2">
      <c r="B78" s="47" t="s">
        <v>174</v>
      </c>
      <c r="C78" s="37">
        <v>266184</v>
      </c>
      <c r="D78" s="37">
        <v>251066</v>
      </c>
      <c r="E78" s="37">
        <v>246626</v>
      </c>
      <c r="F78" s="39">
        <v>0.59730194923548274</v>
      </c>
      <c r="G78" s="39">
        <v>0.5102015518242734</v>
      </c>
      <c r="H78" s="39">
        <v>0.46860984216714485</v>
      </c>
      <c r="I78" s="39">
        <v>-5.6795299492080664</v>
      </c>
      <c r="J78" s="39">
        <v>-1.7684592895891917</v>
      </c>
    </row>
    <row r="79" spans="2:10" ht="15.75" customHeight="1" x14ac:dyDescent="0.2">
      <c r="B79" s="47" t="s">
        <v>194</v>
      </c>
      <c r="C79" s="37">
        <v>886555</v>
      </c>
      <c r="D79" s="37">
        <v>990005</v>
      </c>
      <c r="E79" s="37">
        <v>1173358</v>
      </c>
      <c r="F79" s="39">
        <v>1.9893796381618105</v>
      </c>
      <c r="G79" s="39">
        <v>2.0118299065336998</v>
      </c>
      <c r="H79" s="39">
        <v>2.2294774564950846</v>
      </c>
      <c r="I79" s="39">
        <v>11.668762795314448</v>
      </c>
      <c r="J79" s="39">
        <v>18.520411513073167</v>
      </c>
    </row>
    <row r="80" spans="2:10" ht="15.75" customHeight="1" x14ac:dyDescent="0.2">
      <c r="B80" s="47" t="s">
        <v>206</v>
      </c>
      <c r="C80" s="37">
        <v>357787</v>
      </c>
      <c r="D80" s="37">
        <v>311738</v>
      </c>
      <c r="E80" s="37">
        <v>342002</v>
      </c>
      <c r="F80" s="39">
        <v>0.80285393754363765</v>
      </c>
      <c r="G80" s="39">
        <v>0.63349562012616345</v>
      </c>
      <c r="H80" s="39">
        <v>0.64983214762777597</v>
      </c>
      <c r="I80" s="39">
        <v>-12.870506754018452</v>
      </c>
      <c r="J80" s="39">
        <v>9.708152358711482</v>
      </c>
    </row>
    <row r="81" spans="2:10" ht="15.75" customHeight="1" x14ac:dyDescent="0.2">
      <c r="B81" s="47" t="s">
        <v>211</v>
      </c>
      <c r="C81" s="37">
        <v>48622</v>
      </c>
      <c r="D81" s="37">
        <v>53600</v>
      </c>
      <c r="E81" s="37">
        <v>58884</v>
      </c>
      <c r="F81" s="39">
        <v>0.10910503777735567</v>
      </c>
      <c r="G81" s="39">
        <v>0.10892276603674356</v>
      </c>
      <c r="H81" s="39">
        <v>0.11188448073670318</v>
      </c>
      <c r="I81" s="39">
        <v>10.238163794167249</v>
      </c>
      <c r="J81" s="39">
        <v>9.8582089552238799</v>
      </c>
    </row>
    <row r="82" spans="2:10" ht="15.75" customHeight="1" x14ac:dyDescent="0.2">
      <c r="B82" s="47" t="s">
        <v>287</v>
      </c>
      <c r="C82" s="37">
        <v>3085</v>
      </c>
      <c r="D82" s="37">
        <v>3299</v>
      </c>
      <c r="E82" s="37">
        <v>3544</v>
      </c>
      <c r="F82" s="39">
        <v>6.9225667710736344E-3</v>
      </c>
      <c r="G82" s="39">
        <v>6.704033678268973E-3</v>
      </c>
      <c r="H82" s="39">
        <v>6.7338937526471715E-3</v>
      </c>
      <c r="I82" s="39">
        <v>6.9367909238249599</v>
      </c>
      <c r="J82" s="39">
        <v>7.4264928766292817</v>
      </c>
    </row>
    <row r="83" spans="2:10" ht="15.75" customHeight="1" x14ac:dyDescent="0.2">
      <c r="B83" s="55" t="s">
        <v>288</v>
      </c>
      <c r="C83" s="56">
        <v>5544685</v>
      </c>
      <c r="D83" s="56">
        <v>5615209</v>
      </c>
      <c r="E83" s="56">
        <v>5967056</v>
      </c>
      <c r="F83" s="58">
        <v>12.441961794836438</v>
      </c>
      <c r="G83" s="58">
        <v>11.410897316313745</v>
      </c>
      <c r="H83" s="58">
        <v>11.33790099325503</v>
      </c>
      <c r="I83" s="58">
        <v>1.2719207673655042</v>
      </c>
      <c r="J83" s="58">
        <v>6.2659644547513729</v>
      </c>
    </row>
    <row r="84" spans="2:10" ht="15.75" customHeight="1" x14ac:dyDescent="0.2">
      <c r="B84" s="47" t="s">
        <v>32</v>
      </c>
      <c r="C84" s="37">
        <v>454638</v>
      </c>
      <c r="D84" s="37">
        <v>496482</v>
      </c>
      <c r="E84" s="37">
        <v>548794</v>
      </c>
      <c r="F84" s="39">
        <v>1.0201821431660858</v>
      </c>
      <c r="G84" s="39">
        <v>1.008921506109226</v>
      </c>
      <c r="H84" s="39">
        <v>1.0427540880615835</v>
      </c>
      <c r="I84" s="39">
        <v>9.2038061050770068</v>
      </c>
      <c r="J84" s="39">
        <v>10.536535060686994</v>
      </c>
    </row>
    <row r="85" spans="2:10" ht="15.75" customHeight="1" x14ac:dyDescent="0.2">
      <c r="B85" s="47" t="s">
        <v>39</v>
      </c>
      <c r="C85" s="37">
        <v>596173</v>
      </c>
      <c r="D85" s="37">
        <v>596355</v>
      </c>
      <c r="E85" s="37">
        <v>625263</v>
      </c>
      <c r="F85" s="39">
        <v>1.3377787356924737</v>
      </c>
      <c r="G85" s="39">
        <v>1.2118775399224291</v>
      </c>
      <c r="H85" s="39">
        <v>1.1880515263717348</v>
      </c>
      <c r="I85" s="39">
        <v>3.0528051421315625E-2</v>
      </c>
      <c r="J85" s="39">
        <v>4.8474482481072512</v>
      </c>
    </row>
    <row r="86" spans="2:10" ht="15.75" customHeight="1" x14ac:dyDescent="0.2">
      <c r="B86" s="47" t="s">
        <v>69</v>
      </c>
      <c r="C86" s="37">
        <v>295454</v>
      </c>
      <c r="D86" s="37">
        <v>384158</v>
      </c>
      <c r="E86" s="37">
        <v>410280</v>
      </c>
      <c r="F86" s="39">
        <v>0.66298218566638234</v>
      </c>
      <c r="G86" s="39">
        <v>0.78066328274521135</v>
      </c>
      <c r="H86" s="39">
        <v>0.77956600700792367</v>
      </c>
      <c r="I86" s="39">
        <v>30.022947734672741</v>
      </c>
      <c r="J86" s="39">
        <v>6.7998063296872644</v>
      </c>
    </row>
    <row r="87" spans="2:10" ht="15.75" customHeight="1" x14ac:dyDescent="0.2">
      <c r="B87" s="47" t="s">
        <v>71</v>
      </c>
      <c r="C87" s="37">
        <v>356127</v>
      </c>
      <c r="D87" s="37">
        <v>319835</v>
      </c>
      <c r="E87" s="37">
        <v>345198</v>
      </c>
      <c r="F87" s="39">
        <v>0.79912899075596111</v>
      </c>
      <c r="G87" s="39">
        <v>0.6499498670776469</v>
      </c>
      <c r="H87" s="39">
        <v>0.65590481253563726</v>
      </c>
      <c r="I87" s="39">
        <v>-10.190746559513881</v>
      </c>
      <c r="J87" s="39">
        <v>7.930026419872747</v>
      </c>
    </row>
    <row r="88" spans="2:10" ht="15.75" customHeight="1" x14ac:dyDescent="0.2">
      <c r="B88" s="47" t="s">
        <v>88</v>
      </c>
      <c r="C88" s="37">
        <v>117281</v>
      </c>
      <c r="D88" s="37">
        <v>117123</v>
      </c>
      <c r="E88" s="37">
        <v>123414</v>
      </c>
      <c r="F88" s="39">
        <v>0.26317197843704598</v>
      </c>
      <c r="G88" s="39">
        <v>0.23801046877838647</v>
      </c>
      <c r="H88" s="39">
        <v>0.23449682945519132</v>
      </c>
      <c r="I88" s="39">
        <v>-0.1347191787246016</v>
      </c>
      <c r="J88" s="39">
        <v>5.371276350503317</v>
      </c>
    </row>
    <row r="89" spans="2:10" ht="15.75" customHeight="1" x14ac:dyDescent="0.2">
      <c r="B89" s="47" t="s">
        <v>89</v>
      </c>
      <c r="C89" s="37">
        <v>986090</v>
      </c>
      <c r="D89" s="37">
        <v>1031824</v>
      </c>
      <c r="E89" s="37">
        <v>1088380</v>
      </c>
      <c r="F89" s="39">
        <v>2.2127305890722853</v>
      </c>
      <c r="G89" s="39">
        <v>2.0968120175950911</v>
      </c>
      <c r="H89" s="39">
        <v>2.0680122128967633</v>
      </c>
      <c r="I89" s="39">
        <v>4.6379133750469022</v>
      </c>
      <c r="J89" s="39">
        <v>5.4811673308626281</v>
      </c>
    </row>
    <row r="90" spans="2:10" ht="15.75" customHeight="1" x14ac:dyDescent="0.2">
      <c r="B90" s="47" t="s">
        <v>94</v>
      </c>
      <c r="C90" s="37">
        <v>5679194</v>
      </c>
      <c r="D90" s="37">
        <v>6193259</v>
      </c>
      <c r="E90" s="37">
        <v>6620612</v>
      </c>
      <c r="F90" s="39">
        <v>12.743792437886793</v>
      </c>
      <c r="G90" s="39">
        <v>12.585576512349931</v>
      </c>
      <c r="H90" s="39">
        <v>12.57971156475759</v>
      </c>
      <c r="I90" s="39">
        <v>9.0517245933137698</v>
      </c>
      <c r="J90" s="39">
        <v>6.900292721489607</v>
      </c>
    </row>
    <row r="91" spans="2:10" ht="15.75" customHeight="1" x14ac:dyDescent="0.2">
      <c r="B91" s="47" t="s">
        <v>97</v>
      </c>
      <c r="C91" s="37">
        <v>569795</v>
      </c>
      <c r="D91" s="37">
        <v>686480</v>
      </c>
      <c r="E91" s="37">
        <v>707133</v>
      </c>
      <c r="F91" s="39">
        <v>1.2785879848699842</v>
      </c>
      <c r="G91" s="39">
        <v>1.3950242617332782</v>
      </c>
      <c r="H91" s="39">
        <v>1.343611312356279</v>
      </c>
      <c r="I91" s="39">
        <v>20.478417676532789</v>
      </c>
      <c r="J91" s="39">
        <v>3.0085363011304045</v>
      </c>
    </row>
    <row r="92" spans="2:10" ht="15.75" customHeight="1" x14ac:dyDescent="0.2">
      <c r="B92" s="47" t="s">
        <v>109</v>
      </c>
      <c r="C92" s="37">
        <v>165842</v>
      </c>
      <c r="D92" s="37">
        <v>222327</v>
      </c>
      <c r="E92" s="37">
        <v>252066</v>
      </c>
      <c r="F92" s="39">
        <v>0.3721401356396738</v>
      </c>
      <c r="G92" s="39">
        <v>0.45179984710169929</v>
      </c>
      <c r="H92" s="39">
        <v>0.47894629307414277</v>
      </c>
      <c r="I92" s="39">
        <v>34.059526537306596</v>
      </c>
      <c r="J92" s="39">
        <v>13.3762431013777</v>
      </c>
    </row>
    <row r="93" spans="2:10" ht="15.75" customHeight="1" x14ac:dyDescent="0.2">
      <c r="B93" s="47" t="s">
        <v>110</v>
      </c>
      <c r="C93" s="37">
        <v>4070</v>
      </c>
      <c r="D93" s="37">
        <v>3975</v>
      </c>
      <c r="E93" s="37">
        <v>4758</v>
      </c>
      <c r="F93" s="39">
        <v>9.1328514613516019E-3</v>
      </c>
      <c r="G93" s="39">
        <v>8.0777611006726795E-3</v>
      </c>
      <c r="H93" s="39">
        <v>9.0405943778485449E-3</v>
      </c>
      <c r="I93" s="39">
        <v>-2.3341523341523343</v>
      </c>
      <c r="J93" s="39">
        <v>19.69811320754717</v>
      </c>
    </row>
    <row r="94" spans="2:10" ht="15.75" customHeight="1" x14ac:dyDescent="0.2">
      <c r="B94" s="47" t="s">
        <v>115</v>
      </c>
      <c r="C94" s="37">
        <v>136608</v>
      </c>
      <c r="D94" s="37">
        <v>163165</v>
      </c>
      <c r="E94" s="37">
        <v>195899</v>
      </c>
      <c r="F94" s="39">
        <v>0.3065406811873021</v>
      </c>
      <c r="G94" s="39">
        <v>0.33157431194748621</v>
      </c>
      <c r="H94" s="39">
        <v>0.37222433754227663</v>
      </c>
      <c r="I94" s="39">
        <v>19.440296322323729</v>
      </c>
      <c r="J94" s="39">
        <v>20.061900530138203</v>
      </c>
    </row>
    <row r="95" spans="2:10" ht="15.75" customHeight="1" x14ac:dyDescent="0.2">
      <c r="B95" s="47" t="s">
        <v>119</v>
      </c>
      <c r="C95" s="37">
        <v>420661</v>
      </c>
      <c r="D95" s="37">
        <v>602176</v>
      </c>
      <c r="E95" s="37">
        <v>719668</v>
      </c>
      <c r="F95" s="39">
        <v>0.94393966304265997</v>
      </c>
      <c r="G95" s="39">
        <v>1.2237066335996658</v>
      </c>
      <c r="H95" s="39">
        <v>1.3674288513487824</v>
      </c>
      <c r="I95" s="39">
        <v>43.149947344774056</v>
      </c>
      <c r="J95" s="39">
        <v>19.511239239026462</v>
      </c>
    </row>
    <row r="96" spans="2:10" ht="15.75" customHeight="1" x14ac:dyDescent="0.2">
      <c r="B96" s="47" t="s">
        <v>140</v>
      </c>
      <c r="C96" s="37">
        <v>13186</v>
      </c>
      <c r="D96" s="37">
        <v>15633</v>
      </c>
      <c r="E96" s="37">
        <v>17228</v>
      </c>
      <c r="F96" s="39">
        <v>2.9588643579700789E-2</v>
      </c>
      <c r="G96" s="39">
        <v>3.1768462713664403E-2</v>
      </c>
      <c r="H96" s="39">
        <v>3.2734627982676491E-2</v>
      </c>
      <c r="I96" s="39">
        <v>18.557561049598057</v>
      </c>
      <c r="J96" s="39">
        <v>10.202776178596558</v>
      </c>
    </row>
    <row r="97" spans="2:10" ht="15.75" customHeight="1" x14ac:dyDescent="0.2">
      <c r="B97" s="47" t="s">
        <v>165</v>
      </c>
      <c r="C97" s="37">
        <v>1244756</v>
      </c>
      <c r="D97" s="37">
        <v>1232220</v>
      </c>
      <c r="E97" s="37">
        <v>1303262</v>
      </c>
      <c r="F97" s="39">
        <v>2.7931625684585195</v>
      </c>
      <c r="G97" s="39">
        <v>2.5040449769738085</v>
      </c>
      <c r="H97" s="39">
        <v>2.4763058238889557</v>
      </c>
      <c r="I97" s="39">
        <v>-1.007105006925052</v>
      </c>
      <c r="J97" s="39">
        <v>5.7653665741507201</v>
      </c>
    </row>
    <row r="98" spans="2:10" ht="15.75" customHeight="1" x14ac:dyDescent="0.2">
      <c r="B98" s="47" t="s">
        <v>176</v>
      </c>
      <c r="C98" s="37">
        <v>191789</v>
      </c>
      <c r="D98" s="37">
        <v>203325</v>
      </c>
      <c r="E98" s="37">
        <v>222994</v>
      </c>
      <c r="F98" s="39">
        <v>0.43036374666367622</v>
      </c>
      <c r="G98" s="39">
        <v>0.41318510082874782</v>
      </c>
      <c r="H98" s="39">
        <v>0.42370708337409801</v>
      </c>
      <c r="I98" s="39">
        <v>6.0149435056233678</v>
      </c>
      <c r="J98" s="39">
        <v>9.6736751506209266</v>
      </c>
    </row>
    <row r="99" spans="2:10" ht="15.75" customHeight="1" x14ac:dyDescent="0.2">
      <c r="B99" s="47" t="s">
        <v>188</v>
      </c>
      <c r="C99" s="37">
        <v>1135903</v>
      </c>
      <c r="D99" s="37">
        <v>1539123</v>
      </c>
      <c r="E99" s="37">
        <v>1866986</v>
      </c>
      <c r="F99" s="39">
        <v>2.5489025487724</v>
      </c>
      <c r="G99" s="39">
        <v>3.1277151946039337</v>
      </c>
      <c r="H99" s="39">
        <v>3.5474281494581636</v>
      </c>
      <c r="I99" s="39">
        <v>35.497749367683681</v>
      </c>
      <c r="J99" s="39">
        <v>21.30193623251683</v>
      </c>
    </row>
    <row r="100" spans="2:10" ht="15.75" customHeight="1" x14ac:dyDescent="0.2">
      <c r="B100" s="47" t="s">
        <v>190</v>
      </c>
      <c r="C100" s="37">
        <v>74812</v>
      </c>
      <c r="D100" s="37">
        <v>92901</v>
      </c>
      <c r="E100" s="37">
        <v>112371</v>
      </c>
      <c r="F100" s="39">
        <v>0.16787392715642163</v>
      </c>
      <c r="G100" s="39">
        <v>0.18878794566379686</v>
      </c>
      <c r="H100" s="39">
        <v>0.21351421413056301</v>
      </c>
      <c r="I100" s="39">
        <v>24.179276051970273</v>
      </c>
      <c r="J100" s="39">
        <v>20.957793780475992</v>
      </c>
    </row>
    <row r="101" spans="2:10" ht="15.75" customHeight="1" x14ac:dyDescent="0.2">
      <c r="B101" s="47" t="s">
        <v>210</v>
      </c>
      <c r="C101" s="37">
        <v>196462</v>
      </c>
      <c r="D101" s="37">
        <v>235303</v>
      </c>
      <c r="E101" s="37">
        <v>274047</v>
      </c>
      <c r="F101" s="39">
        <v>0.44084969626537057</v>
      </c>
      <c r="G101" s="39">
        <v>0.47816891076014678</v>
      </c>
      <c r="H101" s="39">
        <v>0.52071201502023123</v>
      </c>
      <c r="I101" s="39">
        <v>19.770235465382619</v>
      </c>
      <c r="J101" s="39">
        <v>16.465578424414478</v>
      </c>
    </row>
    <row r="102" spans="2:10" ht="15.75" customHeight="1" x14ac:dyDescent="0.2">
      <c r="B102" s="47" t="s">
        <v>218</v>
      </c>
      <c r="C102" s="37">
        <v>298165</v>
      </c>
      <c r="D102" s="37">
        <v>324690</v>
      </c>
      <c r="E102" s="37">
        <v>382896</v>
      </c>
      <c r="F102" s="39">
        <v>0.66906551743830478</v>
      </c>
      <c r="G102" s="39">
        <v>0.65981591239683324</v>
      </c>
      <c r="H102" s="39">
        <v>0.72753413722166804</v>
      </c>
      <c r="I102" s="39">
        <v>8.8960810289604755</v>
      </c>
      <c r="J102" s="39">
        <v>17.926637715975239</v>
      </c>
    </row>
    <row r="103" spans="2:10" ht="15.75" customHeight="1" x14ac:dyDescent="0.2">
      <c r="B103" s="47" t="s">
        <v>226</v>
      </c>
      <c r="C103" s="37">
        <v>415696</v>
      </c>
      <c r="D103" s="37">
        <v>364984</v>
      </c>
      <c r="E103" s="37">
        <v>397201</v>
      </c>
      <c r="F103" s="39">
        <v>0.93279848183735015</v>
      </c>
      <c r="G103" s="39">
        <v>0.74169900819318668</v>
      </c>
      <c r="H103" s="39">
        <v>0.75471482292472047</v>
      </c>
      <c r="I103" s="39">
        <v>-12.199299488087448</v>
      </c>
      <c r="J103" s="39">
        <v>8.8269622777984793</v>
      </c>
    </row>
    <row r="104" spans="2:10" ht="15.75" customHeight="1" x14ac:dyDescent="0.2">
      <c r="B104" s="47" t="s">
        <v>227</v>
      </c>
      <c r="C104" s="37">
        <v>382835</v>
      </c>
      <c r="D104" s="37">
        <v>390044</v>
      </c>
      <c r="E104" s="37">
        <v>406357</v>
      </c>
      <c r="F104" s="39">
        <v>0.85906024304828998</v>
      </c>
      <c r="G104" s="39">
        <v>0.79262446559767918</v>
      </c>
      <c r="H104" s="39">
        <v>0.77211198184098384</v>
      </c>
      <c r="I104" s="39">
        <v>1.883056669322293</v>
      </c>
      <c r="J104" s="39">
        <v>4.1823486581001115</v>
      </c>
    </row>
    <row r="105" spans="2:10" ht="15.75" customHeight="1" x14ac:dyDescent="0.2">
      <c r="B105" s="47" t="s">
        <v>245</v>
      </c>
      <c r="C105" s="37">
        <v>3370739</v>
      </c>
      <c r="D105" s="37">
        <v>3800922</v>
      </c>
      <c r="E105" s="37">
        <v>4433782</v>
      </c>
      <c r="F105" s="39">
        <v>7.563749042256716</v>
      </c>
      <c r="G105" s="39">
        <v>7.7240100322744656</v>
      </c>
      <c r="H105" s="39">
        <v>8.4245533042887928</v>
      </c>
      <c r="I105" s="39">
        <v>12.762275572211315</v>
      </c>
      <c r="J105" s="39">
        <v>16.650170669116598</v>
      </c>
    </row>
    <row r="106" spans="2:10" ht="15.75" customHeight="1" x14ac:dyDescent="0.2">
      <c r="B106" s="47" t="s">
        <v>547</v>
      </c>
      <c r="C106" s="24">
        <v>12</v>
      </c>
      <c r="D106" s="25"/>
      <c r="E106" s="24"/>
      <c r="F106" s="24">
        <v>2.6927326175975238E-5</v>
      </c>
      <c r="G106" s="24"/>
      <c r="H106" s="24"/>
      <c r="I106" s="24">
        <v>-100</v>
      </c>
      <c r="J106" s="24"/>
    </row>
    <row r="107" spans="2:10" ht="15.75" customHeight="1" x14ac:dyDescent="0.2">
      <c r="B107" s="55" t="s">
        <v>289</v>
      </c>
      <c r="C107" s="56">
        <v>17106288</v>
      </c>
      <c r="D107" s="56">
        <v>19016304</v>
      </c>
      <c r="E107" s="56">
        <v>21058589</v>
      </c>
      <c r="F107" s="58">
        <v>38.385549719680924</v>
      </c>
      <c r="G107" s="58">
        <v>38.643814020066991</v>
      </c>
      <c r="H107" s="58">
        <v>40.013064589916603</v>
      </c>
      <c r="I107" s="58">
        <v>11.165578411868196</v>
      </c>
      <c r="J107" s="58">
        <v>10.739652668573241</v>
      </c>
    </row>
    <row r="108" spans="2:10" ht="15.75" customHeight="1" x14ac:dyDescent="0.2">
      <c r="B108" s="55" t="s">
        <v>290</v>
      </c>
      <c r="C108" s="56">
        <v>22650973</v>
      </c>
      <c r="D108" s="56">
        <v>24631513</v>
      </c>
      <c r="E108" s="56">
        <v>27025645</v>
      </c>
      <c r="F108" s="58">
        <v>50.827511514517361</v>
      </c>
      <c r="G108" s="58">
        <v>50.054711336380734</v>
      </c>
      <c r="H108" s="58">
        <v>51.350965583171636</v>
      </c>
      <c r="I108" s="58">
        <v>8.7437303465948233</v>
      </c>
      <c r="J108" s="58">
        <v>9.719792689957778</v>
      </c>
    </row>
    <row r="109" spans="2:10" ht="15.75" customHeight="1" x14ac:dyDescent="0.2">
      <c r="B109" s="55" t="s">
        <v>291</v>
      </c>
      <c r="C109" s="56">
        <v>709</v>
      </c>
      <c r="D109" s="56">
        <v>1007</v>
      </c>
      <c r="E109" s="56">
        <v>1033</v>
      </c>
      <c r="F109" s="58">
        <v>1.590956188230537E-3</v>
      </c>
      <c r="G109" s="58">
        <v>2.0463661455037453E-3</v>
      </c>
      <c r="H109" s="58">
        <v>1.9627856225972145E-3</v>
      </c>
      <c r="I109" s="58">
        <v>42.031029619181943</v>
      </c>
      <c r="J109" s="58">
        <v>2.5819265143992056</v>
      </c>
    </row>
    <row r="110" spans="2:10" ht="15.75" customHeight="1" x14ac:dyDescent="0.2">
      <c r="B110" s="47" t="s">
        <v>31</v>
      </c>
      <c r="C110" s="37">
        <v>118847</v>
      </c>
      <c r="D110" s="37">
        <v>192770</v>
      </c>
      <c r="E110" s="37">
        <v>205874</v>
      </c>
      <c r="F110" s="39">
        <v>0.26668599450301078</v>
      </c>
      <c r="G110" s="39">
        <v>0.3917358509123704</v>
      </c>
      <c r="H110" s="39">
        <v>0.39117766434325163</v>
      </c>
      <c r="I110" s="39">
        <v>62.200139675380953</v>
      </c>
      <c r="J110" s="39">
        <v>6.797738237277585</v>
      </c>
    </row>
    <row r="111" spans="2:10" ht="15.75" customHeight="1" x14ac:dyDescent="0.2">
      <c r="B111" s="47" t="s">
        <v>55</v>
      </c>
      <c r="C111" s="37">
        <v>197416</v>
      </c>
      <c r="D111" s="37">
        <v>248868</v>
      </c>
      <c r="E111" s="37">
        <v>302728</v>
      </c>
      <c r="F111" s="39">
        <v>0.44299041869636063</v>
      </c>
      <c r="G111" s="39">
        <v>0.50573490556030398</v>
      </c>
      <c r="H111" s="39">
        <v>0.57520829231133552</v>
      </c>
      <c r="I111" s="39">
        <v>26.062730477772824</v>
      </c>
      <c r="J111" s="39">
        <v>21.641994953147854</v>
      </c>
    </row>
    <row r="112" spans="2:10" ht="15.75" customHeight="1" x14ac:dyDescent="0.2">
      <c r="B112" s="47" t="s">
        <v>123</v>
      </c>
      <c r="C112" s="37">
        <v>30610</v>
      </c>
      <c r="D112" s="37">
        <v>78782</v>
      </c>
      <c r="E112" s="37">
        <v>134697</v>
      </c>
      <c r="F112" s="39">
        <v>6.8687121187216829E-2</v>
      </c>
      <c r="G112" s="39">
        <v>0.16009614466243899</v>
      </c>
      <c r="H112" s="39">
        <v>0.25593546467277545</v>
      </c>
      <c r="I112" s="39">
        <v>157.3734073832081</v>
      </c>
      <c r="J112" s="39">
        <v>70.974334238785502</v>
      </c>
    </row>
    <row r="113" spans="2:10" ht="15.75" customHeight="1" x14ac:dyDescent="0.2">
      <c r="B113" s="47" t="s">
        <v>152</v>
      </c>
      <c r="C113" s="37">
        <v>114267</v>
      </c>
      <c r="D113" s="37">
        <v>155155</v>
      </c>
      <c r="E113" s="37">
        <v>142963</v>
      </c>
      <c r="F113" s="39">
        <v>0.25640873167918021</v>
      </c>
      <c r="G113" s="39">
        <v>0.31529686127669676</v>
      </c>
      <c r="H113" s="39">
        <v>0.27164154981932775</v>
      </c>
      <c r="I113" s="39">
        <v>35.782859443233832</v>
      </c>
      <c r="J113" s="39">
        <v>-7.8579485031097933</v>
      </c>
    </row>
    <row r="114" spans="2:10" ht="15.75" customHeight="1" x14ac:dyDescent="0.2">
      <c r="B114" s="47" t="s">
        <v>167</v>
      </c>
      <c r="C114" s="37">
        <v>15448</v>
      </c>
      <c r="D114" s="37">
        <v>31007</v>
      </c>
      <c r="E114" s="37">
        <v>35631</v>
      </c>
      <c r="F114" s="39">
        <v>3.4664444563872125E-2</v>
      </c>
      <c r="G114" s="39">
        <v>6.3010600867561703E-2</v>
      </c>
      <c r="H114" s="39">
        <v>6.7701853357949038E-2</v>
      </c>
      <c r="I114" s="39">
        <v>100.71853961677887</v>
      </c>
      <c r="J114" s="39">
        <v>14.912761634469636</v>
      </c>
    </row>
    <row r="115" spans="2:10" ht="15.75" customHeight="1" x14ac:dyDescent="0.2">
      <c r="B115" s="47" t="s">
        <v>216</v>
      </c>
      <c r="C115" s="37">
        <v>99869</v>
      </c>
      <c r="D115" s="37">
        <v>159039</v>
      </c>
      <c r="E115" s="37">
        <v>206931</v>
      </c>
      <c r="F115" s="39">
        <v>0.22410042815570591</v>
      </c>
      <c r="G115" s="39">
        <v>0.32318969753204585</v>
      </c>
      <c r="H115" s="39">
        <v>0.39318605195514444</v>
      </c>
      <c r="I115" s="39">
        <v>59.247614374831031</v>
      </c>
      <c r="J115" s="39">
        <v>30.113368419067022</v>
      </c>
    </row>
    <row r="116" spans="2:10" ht="15.75" customHeight="1" x14ac:dyDescent="0.2">
      <c r="B116" s="47" t="s">
        <v>248</v>
      </c>
      <c r="C116" s="37">
        <v>1013478</v>
      </c>
      <c r="D116" s="37">
        <v>1334337</v>
      </c>
      <c r="E116" s="37">
        <v>1442191</v>
      </c>
      <c r="F116" s="39">
        <v>2.2741877231812526</v>
      </c>
      <c r="G116" s="39">
        <v>2.7115611355442217</v>
      </c>
      <c r="H116" s="39">
        <v>2.7402824393408514</v>
      </c>
      <c r="I116" s="39">
        <v>31.659197338274733</v>
      </c>
      <c r="J116" s="39">
        <v>8.0829655476839815</v>
      </c>
    </row>
    <row r="117" spans="2:10" ht="15.75" customHeight="1" x14ac:dyDescent="0.2">
      <c r="B117" s="55" t="s">
        <v>292</v>
      </c>
      <c r="C117" s="56">
        <v>1589935</v>
      </c>
      <c r="D117" s="56">
        <v>2199958</v>
      </c>
      <c r="E117" s="56">
        <v>2471015</v>
      </c>
      <c r="F117" s="58">
        <v>3.5677248619665991</v>
      </c>
      <c r="G117" s="58">
        <v>4.4706251963556394</v>
      </c>
      <c r="H117" s="58">
        <v>4.6951333158006348</v>
      </c>
      <c r="I117" s="58">
        <v>38.367794909854808</v>
      </c>
      <c r="J117" s="58">
        <v>12.321007946515342</v>
      </c>
    </row>
    <row r="118" spans="2:10" ht="15.75" customHeight="1" x14ac:dyDescent="0.2">
      <c r="B118" s="55" t="s">
        <v>293</v>
      </c>
      <c r="C118" s="56">
        <v>89322</v>
      </c>
      <c r="D118" s="56">
        <v>68908</v>
      </c>
      <c r="E118" s="56">
        <v>52572</v>
      </c>
      <c r="F118" s="58">
        <v>0.20043355239087168</v>
      </c>
      <c r="G118" s="58">
        <v>0.14003078287425233</v>
      </c>
      <c r="H118" s="58">
        <v>9.9891157551965884E-2</v>
      </c>
      <c r="I118" s="58">
        <v>-22.854391975101318</v>
      </c>
      <c r="J118" s="58">
        <v>-23.706971614326349</v>
      </c>
    </row>
    <row r="119" spans="2:10" x14ac:dyDescent="0.2">
      <c r="B119" s="57" t="s">
        <v>294</v>
      </c>
      <c r="C119" s="52">
        <v>44564395</v>
      </c>
      <c r="D119" s="52">
        <v>49209180</v>
      </c>
      <c r="E119" s="52">
        <v>52629283</v>
      </c>
      <c r="F119" s="54">
        <v>100</v>
      </c>
      <c r="G119" s="54">
        <v>100</v>
      </c>
      <c r="H119" s="54">
        <v>100</v>
      </c>
      <c r="I119" s="54">
        <v>10.422636726023095</v>
      </c>
      <c r="J119" s="54">
        <v>6.9501320688538195</v>
      </c>
    </row>
  </sheetData>
  <mergeCells count="10">
    <mergeCell ref="B68:J68"/>
    <mergeCell ref="C69:E69"/>
    <mergeCell ref="F69:H69"/>
    <mergeCell ref="I69:J69"/>
    <mergeCell ref="B69:B70"/>
    <mergeCell ref="B1:J1"/>
    <mergeCell ref="C2:E2"/>
    <mergeCell ref="F2:H2"/>
    <mergeCell ref="I2:J2"/>
    <mergeCell ref="B2:B3"/>
  </mergeCells>
  <printOptions horizontalCentered="1"/>
  <pageMargins left="0.78740157480314965" right="0.62992125984251968" top="0.59055118110236227" bottom="0" header="0.23622047244094491" footer="0.11811023622047245"/>
  <pageSetup scale="72"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ADD8E6"/>
  </sheetPr>
  <dimension ref="B1:O118"/>
  <sheetViews>
    <sheetView view="pageBreakPreview" zoomScaleNormal="100" zoomScaleSheetLayoutView="100" workbookViewId="0"/>
  </sheetViews>
  <sheetFormatPr defaultColWidth="9.140625" defaultRowHeight="12" x14ac:dyDescent="0.2"/>
  <cols>
    <col min="1" max="1" width="9.140625" style="60"/>
    <col min="2" max="2" width="44" style="62" customWidth="1"/>
    <col min="3" max="3" width="9.140625" style="60" customWidth="1"/>
    <col min="4" max="4" width="10.42578125" style="60" customWidth="1"/>
    <col min="5" max="6" width="8.7109375" style="60" customWidth="1"/>
    <col min="7" max="7" width="9.140625" style="60" customWidth="1"/>
    <col min="8" max="8" width="8.85546875" style="60" customWidth="1"/>
    <col min="9" max="9" width="9" style="60" customWidth="1"/>
    <col min="10" max="10" width="9.42578125" style="60" customWidth="1"/>
    <col min="11" max="11" width="11" style="60" customWidth="1"/>
    <col min="12" max="12" width="9.140625" style="60" customWidth="1"/>
    <col min="13" max="14" width="10.28515625" style="60" customWidth="1"/>
    <col min="15" max="15" width="10.140625" style="63" customWidth="1"/>
    <col min="16" max="16" width="9.140625" style="60" customWidth="1"/>
    <col min="17" max="16384" width="9.140625" style="60"/>
  </cols>
  <sheetData>
    <row r="1" spans="2:15" ht="30" customHeight="1" x14ac:dyDescent="0.2">
      <c r="B1" s="310" t="s">
        <v>659</v>
      </c>
      <c r="C1" s="311"/>
      <c r="D1" s="311"/>
      <c r="E1" s="311"/>
      <c r="F1" s="311"/>
      <c r="G1" s="311"/>
      <c r="H1" s="311"/>
      <c r="I1" s="311"/>
      <c r="J1" s="311"/>
      <c r="K1" s="311"/>
      <c r="L1" s="311"/>
      <c r="M1" s="311"/>
      <c r="N1" s="311"/>
      <c r="O1" s="311"/>
    </row>
    <row r="2" spans="2:15" ht="18" customHeight="1" x14ac:dyDescent="0.2">
      <c r="B2" s="334" t="s">
        <v>267</v>
      </c>
      <c r="C2" s="312" t="s">
        <v>265</v>
      </c>
      <c r="D2" s="313"/>
      <c r="E2" s="313"/>
      <c r="F2" s="313"/>
      <c r="G2" s="313"/>
      <c r="H2" s="313"/>
      <c r="I2" s="313"/>
      <c r="J2" s="313"/>
      <c r="K2" s="313"/>
      <c r="L2" s="313"/>
      <c r="M2" s="313"/>
      <c r="N2" s="313"/>
      <c r="O2" s="337" t="s">
        <v>17</v>
      </c>
    </row>
    <row r="3" spans="2:15" ht="18" customHeight="1" x14ac:dyDescent="0.2">
      <c r="B3" s="335"/>
      <c r="C3" s="65" t="s">
        <v>5</v>
      </c>
      <c r="D3" s="65" t="s">
        <v>6</v>
      </c>
      <c r="E3" s="65" t="s">
        <v>7</v>
      </c>
      <c r="F3" s="65" t="s">
        <v>8</v>
      </c>
      <c r="G3" s="65" t="s">
        <v>9</v>
      </c>
      <c r="H3" s="65" t="s">
        <v>10</v>
      </c>
      <c r="I3" s="65" t="s">
        <v>11</v>
      </c>
      <c r="J3" s="65" t="s">
        <v>12</v>
      </c>
      <c r="K3" s="65" t="s">
        <v>13</v>
      </c>
      <c r="L3" s="65" t="s">
        <v>14</v>
      </c>
      <c r="M3" s="65" t="s">
        <v>15</v>
      </c>
      <c r="N3" s="65" t="s">
        <v>16</v>
      </c>
      <c r="O3" s="338"/>
    </row>
    <row r="4" spans="2:15" ht="18" customHeight="1" x14ac:dyDescent="0.2">
      <c r="B4" s="47" t="s">
        <v>22</v>
      </c>
      <c r="C4" s="37">
        <v>22302</v>
      </c>
      <c r="D4" s="37">
        <v>25670</v>
      </c>
      <c r="E4" s="37">
        <v>18724</v>
      </c>
      <c r="F4" s="37">
        <v>20184</v>
      </c>
      <c r="G4" s="37">
        <v>26742</v>
      </c>
      <c r="H4" s="37">
        <v>20429</v>
      </c>
      <c r="I4" s="37">
        <v>32249</v>
      </c>
      <c r="J4" s="37">
        <v>40377</v>
      </c>
      <c r="K4" s="37">
        <v>32506</v>
      </c>
      <c r="L4" s="37">
        <v>29063</v>
      </c>
      <c r="M4" s="37">
        <v>26678</v>
      </c>
      <c r="N4" s="37">
        <v>29118</v>
      </c>
      <c r="O4" s="66">
        <v>324042</v>
      </c>
    </row>
    <row r="5" spans="2:15" ht="18" customHeight="1" x14ac:dyDescent="0.2">
      <c r="B5" s="47" t="s">
        <v>77</v>
      </c>
      <c r="C5" s="37">
        <v>13161</v>
      </c>
      <c r="D5" s="37">
        <v>16793</v>
      </c>
      <c r="E5" s="37">
        <v>10486</v>
      </c>
      <c r="F5" s="37">
        <v>15846</v>
      </c>
      <c r="G5" s="37">
        <v>17162</v>
      </c>
      <c r="H5" s="37">
        <v>23235</v>
      </c>
      <c r="I5" s="37">
        <v>23532</v>
      </c>
      <c r="J5" s="37">
        <v>25829</v>
      </c>
      <c r="K5" s="37">
        <v>25932</v>
      </c>
      <c r="L5" s="37">
        <v>22685</v>
      </c>
      <c r="M5" s="37">
        <v>18416</v>
      </c>
      <c r="N5" s="37">
        <v>18020</v>
      </c>
      <c r="O5" s="66">
        <v>231097</v>
      </c>
    </row>
    <row r="6" spans="2:15" ht="18" customHeight="1" x14ac:dyDescent="0.2">
      <c r="B6" s="47" t="s">
        <v>137</v>
      </c>
      <c r="C6" s="37">
        <v>19797</v>
      </c>
      <c r="D6" s="37">
        <v>18704</v>
      </c>
      <c r="E6" s="37">
        <v>10124</v>
      </c>
      <c r="F6" s="37">
        <v>16263</v>
      </c>
      <c r="G6" s="37">
        <v>19093</v>
      </c>
      <c r="H6" s="37">
        <v>15943</v>
      </c>
      <c r="I6" s="37">
        <v>21009</v>
      </c>
      <c r="J6" s="37">
        <v>26317</v>
      </c>
      <c r="K6" s="37">
        <v>21279</v>
      </c>
      <c r="L6" s="37">
        <v>17564</v>
      </c>
      <c r="M6" s="37">
        <v>15807</v>
      </c>
      <c r="N6" s="37">
        <v>18597</v>
      </c>
      <c r="O6" s="66">
        <v>220497</v>
      </c>
    </row>
    <row r="7" spans="2:15" ht="18" customHeight="1" x14ac:dyDescent="0.2">
      <c r="B7" s="47" t="s">
        <v>159</v>
      </c>
      <c r="C7" s="37">
        <v>16402</v>
      </c>
      <c r="D7" s="37">
        <v>17031</v>
      </c>
      <c r="E7" s="37">
        <v>12022</v>
      </c>
      <c r="F7" s="37">
        <v>19473</v>
      </c>
      <c r="G7" s="37">
        <v>21847</v>
      </c>
      <c r="H7" s="37">
        <v>17468</v>
      </c>
      <c r="I7" s="37">
        <v>23132</v>
      </c>
      <c r="J7" s="37">
        <v>31002</v>
      </c>
      <c r="K7" s="37">
        <v>22291</v>
      </c>
      <c r="L7" s="37">
        <v>21305</v>
      </c>
      <c r="M7" s="37">
        <v>16221</v>
      </c>
      <c r="N7" s="37">
        <v>18570</v>
      </c>
      <c r="O7" s="66">
        <v>236764</v>
      </c>
    </row>
    <row r="8" spans="2:15" ht="18" customHeight="1" x14ac:dyDescent="0.2">
      <c r="B8" s="47" t="s">
        <v>215</v>
      </c>
      <c r="C8" s="37">
        <v>3231</v>
      </c>
      <c r="D8" s="37">
        <v>2326</v>
      </c>
      <c r="E8" s="37">
        <v>3512</v>
      </c>
      <c r="F8" s="37">
        <v>4412</v>
      </c>
      <c r="G8" s="37">
        <v>6235</v>
      </c>
      <c r="H8" s="37">
        <v>9922</v>
      </c>
      <c r="I8" s="37">
        <v>7512</v>
      </c>
      <c r="J8" s="37">
        <v>7389</v>
      </c>
      <c r="K8" s="37">
        <v>10071</v>
      </c>
      <c r="L8" s="37">
        <v>7063</v>
      </c>
      <c r="M8" s="37">
        <v>3233</v>
      </c>
      <c r="N8" s="37">
        <v>5325</v>
      </c>
      <c r="O8" s="66">
        <v>70231</v>
      </c>
    </row>
    <row r="9" spans="2:15" ht="18" customHeight="1" x14ac:dyDescent="0.2">
      <c r="B9" s="47" t="s">
        <v>222</v>
      </c>
      <c r="C9" s="37">
        <v>777</v>
      </c>
      <c r="D9" s="37">
        <v>1294</v>
      </c>
      <c r="E9" s="37">
        <v>1081</v>
      </c>
      <c r="F9" s="37">
        <v>1088</v>
      </c>
      <c r="G9" s="37">
        <v>911</v>
      </c>
      <c r="H9" s="37">
        <v>1195</v>
      </c>
      <c r="I9" s="37">
        <v>1570</v>
      </c>
      <c r="J9" s="37">
        <v>1735</v>
      </c>
      <c r="K9" s="37">
        <v>1997</v>
      </c>
      <c r="L9" s="37">
        <v>1429</v>
      </c>
      <c r="M9" s="37">
        <v>1092</v>
      </c>
      <c r="N9" s="37">
        <v>924</v>
      </c>
      <c r="O9" s="66">
        <v>15093</v>
      </c>
    </row>
    <row r="10" spans="2:15" ht="18" customHeight="1" x14ac:dyDescent="0.2">
      <c r="B10" s="47" t="s">
        <v>238</v>
      </c>
      <c r="C10" s="37">
        <v>13728</v>
      </c>
      <c r="D10" s="37">
        <v>16995</v>
      </c>
      <c r="E10" s="37">
        <v>7336</v>
      </c>
      <c r="F10" s="37">
        <v>12340</v>
      </c>
      <c r="G10" s="37">
        <v>15000</v>
      </c>
      <c r="H10" s="37">
        <v>14886</v>
      </c>
      <c r="I10" s="37">
        <v>20339</v>
      </c>
      <c r="J10" s="37">
        <v>20927</v>
      </c>
      <c r="K10" s="37">
        <v>15436</v>
      </c>
      <c r="L10" s="37">
        <v>15341</v>
      </c>
      <c r="M10" s="37">
        <v>12752</v>
      </c>
      <c r="N10" s="37">
        <v>16973</v>
      </c>
      <c r="O10" s="66">
        <v>182053</v>
      </c>
    </row>
    <row r="11" spans="2:15" ht="18" customHeight="1" x14ac:dyDescent="0.2">
      <c r="B11" s="47" t="s">
        <v>274</v>
      </c>
      <c r="C11" s="41">
        <v>12083</v>
      </c>
      <c r="D11" s="41">
        <v>14657</v>
      </c>
      <c r="E11" s="41">
        <v>13156</v>
      </c>
      <c r="F11" s="41">
        <v>16259</v>
      </c>
      <c r="G11" s="41">
        <v>16844</v>
      </c>
      <c r="H11" s="41">
        <v>14866</v>
      </c>
      <c r="I11" s="41">
        <v>18620</v>
      </c>
      <c r="J11" s="41">
        <v>18437</v>
      </c>
      <c r="K11" s="41">
        <v>25413</v>
      </c>
      <c r="L11" s="41">
        <v>19359</v>
      </c>
      <c r="M11" s="41">
        <v>16660</v>
      </c>
      <c r="N11" s="41">
        <v>15114</v>
      </c>
      <c r="O11" s="38">
        <v>201468</v>
      </c>
    </row>
    <row r="12" spans="2:15" ht="18" customHeight="1" x14ac:dyDescent="0.2">
      <c r="B12" s="22" t="s">
        <v>275</v>
      </c>
      <c r="C12" s="41">
        <v>101481</v>
      </c>
      <c r="D12" s="41">
        <v>113470</v>
      </c>
      <c r="E12" s="41">
        <v>76441</v>
      </c>
      <c r="F12" s="41">
        <v>105865</v>
      </c>
      <c r="G12" s="41">
        <v>123834</v>
      </c>
      <c r="H12" s="41">
        <v>117944</v>
      </c>
      <c r="I12" s="41">
        <v>147963</v>
      </c>
      <c r="J12" s="41">
        <v>172013</v>
      </c>
      <c r="K12" s="41">
        <v>154925</v>
      </c>
      <c r="L12" s="41">
        <v>133809</v>
      </c>
      <c r="M12" s="41">
        <v>110859</v>
      </c>
      <c r="N12" s="41">
        <v>122641</v>
      </c>
      <c r="O12" s="38">
        <v>1481245</v>
      </c>
    </row>
    <row r="13" spans="2:15" ht="18" customHeight="1" x14ac:dyDescent="0.2">
      <c r="B13" s="22" t="s">
        <v>276</v>
      </c>
      <c r="C13" s="41">
        <v>1446</v>
      </c>
      <c r="D13" s="41">
        <v>1244</v>
      </c>
      <c r="E13" s="41">
        <v>2047</v>
      </c>
      <c r="F13" s="41">
        <v>2092</v>
      </c>
      <c r="G13" s="41">
        <v>2793</v>
      </c>
      <c r="H13" s="41">
        <v>3081</v>
      </c>
      <c r="I13" s="41">
        <v>3269</v>
      </c>
      <c r="J13" s="41">
        <v>2459</v>
      </c>
      <c r="K13" s="41">
        <v>3681</v>
      </c>
      <c r="L13" s="41">
        <v>4103</v>
      </c>
      <c r="M13" s="41">
        <v>2587</v>
      </c>
      <c r="N13" s="41">
        <v>1714</v>
      </c>
      <c r="O13" s="38">
        <v>30516</v>
      </c>
    </row>
    <row r="14" spans="2:15" ht="18" customHeight="1" x14ac:dyDescent="0.2">
      <c r="B14" s="22" t="s">
        <v>277</v>
      </c>
      <c r="C14" s="41">
        <v>2658</v>
      </c>
      <c r="D14" s="41">
        <v>2240</v>
      </c>
      <c r="E14" s="41">
        <v>2415</v>
      </c>
      <c r="F14" s="41">
        <v>3074</v>
      </c>
      <c r="G14" s="41">
        <v>3707</v>
      </c>
      <c r="H14" s="41">
        <v>4757</v>
      </c>
      <c r="I14" s="41">
        <v>5061</v>
      </c>
      <c r="J14" s="41">
        <v>5053</v>
      </c>
      <c r="K14" s="41">
        <v>5244</v>
      </c>
      <c r="L14" s="41">
        <v>3851</v>
      </c>
      <c r="M14" s="41">
        <v>2779</v>
      </c>
      <c r="N14" s="41">
        <v>2944</v>
      </c>
      <c r="O14" s="38">
        <v>43783</v>
      </c>
    </row>
    <row r="15" spans="2:15" ht="18" customHeight="1" x14ac:dyDescent="0.2">
      <c r="B15" s="47" t="s">
        <v>28</v>
      </c>
      <c r="C15" s="37">
        <v>2471</v>
      </c>
      <c r="D15" s="37">
        <v>2052</v>
      </c>
      <c r="E15" s="37">
        <v>3119</v>
      </c>
      <c r="F15" s="37">
        <v>3721</v>
      </c>
      <c r="G15" s="37">
        <v>6009</v>
      </c>
      <c r="H15" s="37">
        <v>5072</v>
      </c>
      <c r="I15" s="37">
        <v>5670</v>
      </c>
      <c r="J15" s="37">
        <v>6385</v>
      </c>
      <c r="K15" s="37">
        <v>8704</v>
      </c>
      <c r="L15" s="37">
        <v>7387</v>
      </c>
      <c r="M15" s="37">
        <v>3737</v>
      </c>
      <c r="N15" s="37">
        <v>2457</v>
      </c>
      <c r="O15" s="66">
        <v>56784</v>
      </c>
    </row>
    <row r="16" spans="2:15" ht="18" customHeight="1" x14ac:dyDescent="0.2">
      <c r="B16" s="47" t="s">
        <v>48</v>
      </c>
      <c r="C16" s="37">
        <v>6512</v>
      </c>
      <c r="D16" s="37">
        <v>5641</v>
      </c>
      <c r="E16" s="37">
        <v>6799</v>
      </c>
      <c r="F16" s="37">
        <v>7406</v>
      </c>
      <c r="G16" s="37">
        <v>10940</v>
      </c>
      <c r="H16" s="37">
        <v>12299</v>
      </c>
      <c r="I16" s="37">
        <v>15766</v>
      </c>
      <c r="J16" s="37">
        <v>11835</v>
      </c>
      <c r="K16" s="37">
        <v>14829</v>
      </c>
      <c r="L16" s="37">
        <v>12991</v>
      </c>
      <c r="M16" s="37">
        <v>8362</v>
      </c>
      <c r="N16" s="37">
        <v>6821</v>
      </c>
      <c r="O16" s="66">
        <v>120201</v>
      </c>
    </row>
    <row r="17" spans="2:15" ht="18" customHeight="1" x14ac:dyDescent="0.2">
      <c r="B17" s="47" t="s">
        <v>60</v>
      </c>
      <c r="C17" s="37">
        <v>783</v>
      </c>
      <c r="D17" s="37">
        <v>1454</v>
      </c>
      <c r="E17" s="37">
        <v>1252</v>
      </c>
      <c r="F17" s="37">
        <v>1613</v>
      </c>
      <c r="G17" s="37">
        <v>2886</v>
      </c>
      <c r="H17" s="37">
        <v>2738</v>
      </c>
      <c r="I17" s="37">
        <v>2244</v>
      </c>
      <c r="J17" s="37">
        <v>2089</v>
      </c>
      <c r="K17" s="37">
        <v>3751</v>
      </c>
      <c r="L17" s="37">
        <v>3263</v>
      </c>
      <c r="M17" s="37">
        <v>1800</v>
      </c>
      <c r="N17" s="37">
        <v>873</v>
      </c>
      <c r="O17" s="66">
        <v>24746</v>
      </c>
    </row>
    <row r="18" spans="2:15" ht="18" customHeight="1" x14ac:dyDescent="0.2">
      <c r="B18" s="47" t="s">
        <v>62</v>
      </c>
      <c r="C18" s="37">
        <v>3028</v>
      </c>
      <c r="D18" s="37">
        <v>2633</v>
      </c>
      <c r="E18" s="37">
        <v>5138</v>
      </c>
      <c r="F18" s="37">
        <v>5660</v>
      </c>
      <c r="G18" s="37">
        <v>7411</v>
      </c>
      <c r="H18" s="37">
        <v>8417</v>
      </c>
      <c r="I18" s="37">
        <v>7226</v>
      </c>
      <c r="J18" s="37">
        <v>6226</v>
      </c>
      <c r="K18" s="37">
        <v>8127</v>
      </c>
      <c r="L18" s="37">
        <v>8574</v>
      </c>
      <c r="M18" s="37">
        <v>4762</v>
      </c>
      <c r="N18" s="37">
        <v>5174</v>
      </c>
      <c r="O18" s="66">
        <v>72376</v>
      </c>
    </row>
    <row r="19" spans="2:15" ht="18" customHeight="1" x14ac:dyDescent="0.2">
      <c r="B19" s="47" t="s">
        <v>254</v>
      </c>
      <c r="C19" s="37">
        <v>2004</v>
      </c>
      <c r="D19" s="37">
        <v>1500</v>
      </c>
      <c r="E19" s="37">
        <v>2091</v>
      </c>
      <c r="F19" s="37">
        <v>2267</v>
      </c>
      <c r="G19" s="37">
        <v>2246</v>
      </c>
      <c r="H19" s="37">
        <v>2145</v>
      </c>
      <c r="I19" s="37">
        <v>2594</v>
      </c>
      <c r="J19" s="37">
        <v>2707</v>
      </c>
      <c r="K19" s="37">
        <v>2792</v>
      </c>
      <c r="L19" s="37">
        <v>2814</v>
      </c>
      <c r="M19" s="37">
        <v>2141</v>
      </c>
      <c r="N19" s="37">
        <v>2150</v>
      </c>
      <c r="O19" s="66">
        <v>27451</v>
      </c>
    </row>
    <row r="20" spans="2:15" ht="18" customHeight="1" x14ac:dyDescent="0.2">
      <c r="B20" s="47" t="s">
        <v>278</v>
      </c>
      <c r="C20" s="37">
        <v>2013</v>
      </c>
      <c r="D20" s="37">
        <v>2334</v>
      </c>
      <c r="E20" s="37">
        <v>3282</v>
      </c>
      <c r="F20" s="37">
        <v>3692</v>
      </c>
      <c r="G20" s="37">
        <v>5391</v>
      </c>
      <c r="H20" s="37">
        <v>5677</v>
      </c>
      <c r="I20" s="37">
        <v>6866</v>
      </c>
      <c r="J20" s="37">
        <v>6846</v>
      </c>
      <c r="K20" s="37">
        <v>6858</v>
      </c>
      <c r="L20" s="37">
        <v>5962</v>
      </c>
      <c r="M20" s="37">
        <v>3653</v>
      </c>
      <c r="N20" s="37">
        <v>2289</v>
      </c>
      <c r="O20" s="66">
        <v>54863</v>
      </c>
    </row>
    <row r="21" spans="2:15" ht="18" customHeight="1" x14ac:dyDescent="0.2">
      <c r="B21" s="55" t="s">
        <v>279</v>
      </c>
      <c r="C21" s="56">
        <v>16811</v>
      </c>
      <c r="D21" s="56">
        <v>15614</v>
      </c>
      <c r="E21" s="56">
        <v>21681</v>
      </c>
      <c r="F21" s="56">
        <v>24359</v>
      </c>
      <c r="G21" s="56">
        <v>34883</v>
      </c>
      <c r="H21" s="56">
        <v>36348</v>
      </c>
      <c r="I21" s="56">
        <v>40366</v>
      </c>
      <c r="J21" s="56">
        <v>36088</v>
      </c>
      <c r="K21" s="56">
        <v>45061</v>
      </c>
      <c r="L21" s="56">
        <v>40991</v>
      </c>
      <c r="M21" s="56">
        <v>24455</v>
      </c>
      <c r="N21" s="56">
        <v>19764</v>
      </c>
      <c r="O21" s="52">
        <v>356421</v>
      </c>
    </row>
    <row r="22" spans="2:15" ht="18" customHeight="1" x14ac:dyDescent="0.2">
      <c r="B22" s="55" t="s">
        <v>280</v>
      </c>
      <c r="C22" s="56">
        <v>20915</v>
      </c>
      <c r="D22" s="56">
        <v>19098</v>
      </c>
      <c r="E22" s="56">
        <v>26143</v>
      </c>
      <c r="F22" s="56">
        <v>29525</v>
      </c>
      <c r="G22" s="56">
        <v>41383</v>
      </c>
      <c r="H22" s="56">
        <v>44186</v>
      </c>
      <c r="I22" s="56">
        <v>48696</v>
      </c>
      <c r="J22" s="56">
        <v>43600</v>
      </c>
      <c r="K22" s="56">
        <v>53986</v>
      </c>
      <c r="L22" s="56">
        <v>48945</v>
      </c>
      <c r="M22" s="56">
        <v>29821</v>
      </c>
      <c r="N22" s="56">
        <v>24422</v>
      </c>
      <c r="O22" s="52">
        <v>430720</v>
      </c>
    </row>
    <row r="23" spans="2:15" ht="18" customHeight="1" x14ac:dyDescent="0.2">
      <c r="B23" s="47" t="s">
        <v>36</v>
      </c>
      <c r="C23" s="37">
        <v>1517</v>
      </c>
      <c r="D23" s="37">
        <v>1714</v>
      </c>
      <c r="E23" s="37">
        <v>1471</v>
      </c>
      <c r="F23" s="37">
        <v>2382</v>
      </c>
      <c r="G23" s="37">
        <v>2091</v>
      </c>
      <c r="H23" s="37">
        <v>2879</v>
      </c>
      <c r="I23" s="37">
        <v>2893</v>
      </c>
      <c r="J23" s="37">
        <v>2775</v>
      </c>
      <c r="K23" s="37">
        <v>2518</v>
      </c>
      <c r="L23" s="37">
        <v>2451</v>
      </c>
      <c r="M23" s="37">
        <v>2484</v>
      </c>
      <c r="N23" s="37">
        <v>2344</v>
      </c>
      <c r="O23" s="66">
        <v>27519</v>
      </c>
    </row>
    <row r="24" spans="2:15" ht="18" customHeight="1" x14ac:dyDescent="0.2">
      <c r="B24" s="47" t="s">
        <v>111</v>
      </c>
      <c r="C24" s="37">
        <v>14024</v>
      </c>
      <c r="D24" s="37">
        <v>15725</v>
      </c>
      <c r="E24" s="37">
        <v>22839</v>
      </c>
      <c r="F24" s="37">
        <v>31934</v>
      </c>
      <c r="G24" s="37">
        <v>41544</v>
      </c>
      <c r="H24" s="37">
        <v>38307</v>
      </c>
      <c r="I24" s="37">
        <v>28875</v>
      </c>
      <c r="J24" s="37">
        <v>26781</v>
      </c>
      <c r="K24" s="37">
        <v>29738</v>
      </c>
      <c r="L24" s="37">
        <v>31263</v>
      </c>
      <c r="M24" s="37">
        <v>25501</v>
      </c>
      <c r="N24" s="37">
        <v>24454</v>
      </c>
      <c r="O24" s="66">
        <v>330985</v>
      </c>
    </row>
    <row r="25" spans="2:15" ht="18" customHeight="1" x14ac:dyDescent="0.2">
      <c r="B25" s="47" t="s">
        <v>112</v>
      </c>
      <c r="C25" s="37">
        <v>21611</v>
      </c>
      <c r="D25" s="37">
        <v>21521</v>
      </c>
      <c r="E25" s="37">
        <v>11104</v>
      </c>
      <c r="F25" s="37">
        <v>22408</v>
      </c>
      <c r="G25" s="37">
        <v>14399</v>
      </c>
      <c r="H25" s="37">
        <v>11661</v>
      </c>
      <c r="I25" s="37">
        <v>13098</v>
      </c>
      <c r="J25" s="37">
        <v>10605</v>
      </c>
      <c r="K25" s="37">
        <v>15434</v>
      </c>
      <c r="L25" s="37">
        <v>21621</v>
      </c>
      <c r="M25" s="37">
        <v>16075</v>
      </c>
      <c r="N25" s="37">
        <v>22919</v>
      </c>
      <c r="O25" s="66">
        <v>202456</v>
      </c>
    </row>
    <row r="26" spans="2:15" ht="18" customHeight="1" x14ac:dyDescent="0.2">
      <c r="B26" s="47" t="s">
        <v>113</v>
      </c>
      <c r="C26" s="37">
        <v>211801</v>
      </c>
      <c r="D26" s="37">
        <v>226104</v>
      </c>
      <c r="E26" s="37">
        <v>309654</v>
      </c>
      <c r="F26" s="37">
        <v>198878</v>
      </c>
      <c r="G26" s="37">
        <v>221257</v>
      </c>
      <c r="H26" s="37">
        <v>274471</v>
      </c>
      <c r="I26" s="37">
        <v>312554</v>
      </c>
      <c r="J26" s="37">
        <v>347128</v>
      </c>
      <c r="K26" s="37">
        <v>380050</v>
      </c>
      <c r="L26" s="37">
        <v>281470</v>
      </c>
      <c r="M26" s="37">
        <v>258918</v>
      </c>
      <c r="N26" s="37">
        <v>255567</v>
      </c>
      <c r="O26" s="66">
        <v>3277852</v>
      </c>
    </row>
    <row r="27" spans="2:15" ht="18" customHeight="1" x14ac:dyDescent="0.2">
      <c r="B27" s="47" t="s">
        <v>144</v>
      </c>
      <c r="C27" s="37">
        <v>5281</v>
      </c>
      <c r="D27" s="37">
        <v>14342</v>
      </c>
      <c r="E27" s="37">
        <v>5125</v>
      </c>
      <c r="F27" s="37">
        <v>9359</v>
      </c>
      <c r="G27" s="37">
        <v>8866</v>
      </c>
      <c r="H27" s="37">
        <v>4453</v>
      </c>
      <c r="I27" s="37">
        <v>3471</v>
      </c>
      <c r="J27" s="37">
        <v>3453</v>
      </c>
      <c r="K27" s="37">
        <v>10226</v>
      </c>
      <c r="L27" s="37">
        <v>9868</v>
      </c>
      <c r="M27" s="37">
        <v>8597</v>
      </c>
      <c r="N27" s="37">
        <v>10091</v>
      </c>
      <c r="O27" s="66">
        <v>93132</v>
      </c>
    </row>
    <row r="28" spans="2:15" ht="18" customHeight="1" x14ac:dyDescent="0.2">
      <c r="B28" s="47" t="s">
        <v>178</v>
      </c>
      <c r="C28" s="37">
        <v>7397</v>
      </c>
      <c r="D28" s="37">
        <v>8971</v>
      </c>
      <c r="E28" s="37">
        <v>6039</v>
      </c>
      <c r="F28" s="37">
        <v>10503</v>
      </c>
      <c r="G28" s="37">
        <v>11691</v>
      </c>
      <c r="H28" s="37">
        <v>13476</v>
      </c>
      <c r="I28" s="37">
        <v>17657</v>
      </c>
      <c r="J28" s="37">
        <v>13704</v>
      </c>
      <c r="K28" s="37">
        <v>13173</v>
      </c>
      <c r="L28" s="37">
        <v>12161</v>
      </c>
      <c r="M28" s="37">
        <v>10369</v>
      </c>
      <c r="N28" s="37">
        <v>10512</v>
      </c>
      <c r="O28" s="66">
        <v>135653</v>
      </c>
    </row>
    <row r="29" spans="2:15" ht="18" customHeight="1" x14ac:dyDescent="0.2">
      <c r="B29" s="47" t="s">
        <v>184</v>
      </c>
      <c r="C29" s="37">
        <v>21546</v>
      </c>
      <c r="D29" s="37">
        <v>26724</v>
      </c>
      <c r="E29" s="37">
        <v>29181</v>
      </c>
      <c r="F29" s="37">
        <v>34468</v>
      </c>
      <c r="G29" s="37">
        <v>38740</v>
      </c>
      <c r="H29" s="37">
        <v>36770</v>
      </c>
      <c r="I29" s="37">
        <v>43390</v>
      </c>
      <c r="J29" s="37">
        <v>37433</v>
      </c>
      <c r="K29" s="37">
        <v>43529</v>
      </c>
      <c r="L29" s="37">
        <v>40692</v>
      </c>
      <c r="M29" s="37">
        <v>28727</v>
      </c>
      <c r="N29" s="37">
        <v>28533</v>
      </c>
      <c r="O29" s="66">
        <v>409733</v>
      </c>
    </row>
    <row r="30" spans="2:15" ht="18" customHeight="1" x14ac:dyDescent="0.2">
      <c r="B30" s="47" t="s">
        <v>186</v>
      </c>
      <c r="C30" s="37">
        <v>6546</v>
      </c>
      <c r="D30" s="37">
        <v>7229</v>
      </c>
      <c r="E30" s="37">
        <v>8633</v>
      </c>
      <c r="F30" s="37">
        <v>10142</v>
      </c>
      <c r="G30" s="37">
        <v>12571</v>
      </c>
      <c r="H30" s="37">
        <v>14733</v>
      </c>
      <c r="I30" s="37">
        <v>16083</v>
      </c>
      <c r="J30" s="37">
        <v>12130</v>
      </c>
      <c r="K30" s="37">
        <v>10827</v>
      </c>
      <c r="L30" s="37">
        <v>12758</v>
      </c>
      <c r="M30" s="37">
        <v>8843</v>
      </c>
      <c r="N30" s="37">
        <v>8576</v>
      </c>
      <c r="O30" s="66">
        <v>129071</v>
      </c>
    </row>
    <row r="31" spans="2:15" ht="18" customHeight="1" x14ac:dyDescent="0.2">
      <c r="B31" s="47" t="s">
        <v>209</v>
      </c>
      <c r="C31" s="37">
        <v>1556</v>
      </c>
      <c r="D31" s="37">
        <v>1931</v>
      </c>
      <c r="E31" s="37">
        <v>2194</v>
      </c>
      <c r="F31" s="37">
        <v>3219</v>
      </c>
      <c r="G31" s="37">
        <v>3733</v>
      </c>
      <c r="H31" s="37">
        <v>3647</v>
      </c>
      <c r="I31" s="37">
        <v>1882</v>
      </c>
      <c r="J31" s="37">
        <v>1952</v>
      </c>
      <c r="K31" s="37">
        <v>3055</v>
      </c>
      <c r="L31" s="37">
        <v>3919</v>
      </c>
      <c r="M31" s="37">
        <v>4340</v>
      </c>
      <c r="N31" s="37">
        <v>7706</v>
      </c>
      <c r="O31" s="66">
        <v>39134</v>
      </c>
    </row>
    <row r="32" spans="2:15" ht="18" customHeight="1" x14ac:dyDescent="0.2">
      <c r="B32" s="47" t="s">
        <v>233</v>
      </c>
      <c r="C32" s="37">
        <v>2255</v>
      </c>
      <c r="D32" s="37">
        <v>2526</v>
      </c>
      <c r="E32" s="37">
        <v>3133</v>
      </c>
      <c r="F32" s="37">
        <v>5473</v>
      </c>
      <c r="G32" s="37">
        <v>5304</v>
      </c>
      <c r="H32" s="37">
        <v>3617</v>
      </c>
      <c r="I32" s="37">
        <v>3646</v>
      </c>
      <c r="J32" s="37">
        <v>3180</v>
      </c>
      <c r="K32" s="37">
        <v>4560</v>
      </c>
      <c r="L32" s="37">
        <v>5827</v>
      </c>
      <c r="M32" s="37">
        <v>3819</v>
      </c>
      <c r="N32" s="37">
        <v>4022</v>
      </c>
      <c r="O32" s="66">
        <v>47362</v>
      </c>
    </row>
    <row r="33" spans="2:15" ht="18" customHeight="1" x14ac:dyDescent="0.2">
      <c r="B33" s="47" t="s">
        <v>281</v>
      </c>
      <c r="C33" s="37">
        <v>13135</v>
      </c>
      <c r="D33" s="37">
        <v>14528</v>
      </c>
      <c r="E33" s="37">
        <v>16766</v>
      </c>
      <c r="F33" s="37">
        <v>19724</v>
      </c>
      <c r="G33" s="37">
        <v>21600</v>
      </c>
      <c r="H33" s="37">
        <v>21304</v>
      </c>
      <c r="I33" s="37">
        <v>24594</v>
      </c>
      <c r="J33" s="37">
        <v>23905</v>
      </c>
      <c r="K33" s="37">
        <v>24063</v>
      </c>
      <c r="L33" s="37">
        <v>23700</v>
      </c>
      <c r="M33" s="37">
        <v>17811</v>
      </c>
      <c r="N33" s="37">
        <v>17730</v>
      </c>
      <c r="O33" s="66">
        <v>238860</v>
      </c>
    </row>
    <row r="34" spans="2:15" ht="18" customHeight="1" x14ac:dyDescent="0.2">
      <c r="B34" s="55" t="s">
        <v>282</v>
      </c>
      <c r="C34" s="56">
        <v>306669</v>
      </c>
      <c r="D34" s="56">
        <v>341315</v>
      </c>
      <c r="E34" s="56">
        <v>416139</v>
      </c>
      <c r="F34" s="56">
        <v>348490</v>
      </c>
      <c r="G34" s="56">
        <v>381796</v>
      </c>
      <c r="H34" s="56">
        <v>425318</v>
      </c>
      <c r="I34" s="56">
        <v>468143</v>
      </c>
      <c r="J34" s="56">
        <v>483046</v>
      </c>
      <c r="K34" s="56">
        <v>537173</v>
      </c>
      <c r="L34" s="56">
        <v>445730</v>
      </c>
      <c r="M34" s="56">
        <v>385484</v>
      </c>
      <c r="N34" s="56">
        <v>392454</v>
      </c>
      <c r="O34" s="52">
        <v>4931757</v>
      </c>
    </row>
    <row r="35" spans="2:15" ht="18" customHeight="1" x14ac:dyDescent="0.2">
      <c r="B35" s="47" t="s">
        <v>35</v>
      </c>
      <c r="C35" s="37">
        <v>8421</v>
      </c>
      <c r="D35" s="37">
        <v>4944</v>
      </c>
      <c r="E35" s="37">
        <v>1465</v>
      </c>
      <c r="F35" s="37">
        <v>4755</v>
      </c>
      <c r="G35" s="37">
        <v>4613</v>
      </c>
      <c r="H35" s="37">
        <v>6876</v>
      </c>
      <c r="I35" s="37">
        <v>6747</v>
      </c>
      <c r="J35" s="37">
        <v>8069</v>
      </c>
      <c r="K35" s="37">
        <v>3096</v>
      </c>
      <c r="L35" s="37">
        <v>4158</v>
      </c>
      <c r="M35" s="37">
        <v>3522</v>
      </c>
      <c r="N35" s="37">
        <v>7806</v>
      </c>
      <c r="O35" s="66">
        <v>64472</v>
      </c>
    </row>
    <row r="36" spans="2:15" ht="18" customHeight="1" x14ac:dyDescent="0.2">
      <c r="B36" s="47" t="s">
        <v>114</v>
      </c>
      <c r="C36" s="37">
        <v>54508</v>
      </c>
      <c r="D36" s="37">
        <v>66905</v>
      </c>
      <c r="E36" s="37">
        <v>51180</v>
      </c>
      <c r="F36" s="37">
        <v>56587</v>
      </c>
      <c r="G36" s="37">
        <v>68791</v>
      </c>
      <c r="H36" s="37">
        <v>102864</v>
      </c>
      <c r="I36" s="37">
        <v>111960</v>
      </c>
      <c r="J36" s="37">
        <v>122702</v>
      </c>
      <c r="K36" s="37">
        <v>120090</v>
      </c>
      <c r="L36" s="37">
        <v>76785</v>
      </c>
      <c r="M36" s="37">
        <v>66387</v>
      </c>
      <c r="N36" s="37">
        <v>70075</v>
      </c>
      <c r="O36" s="66">
        <v>968834</v>
      </c>
    </row>
    <row r="37" spans="2:15" ht="18" customHeight="1" x14ac:dyDescent="0.2">
      <c r="B37" s="47" t="s">
        <v>118</v>
      </c>
      <c r="C37" s="37">
        <v>4079</v>
      </c>
      <c r="D37" s="37">
        <v>4859</v>
      </c>
      <c r="E37" s="37">
        <v>3032</v>
      </c>
      <c r="F37" s="37">
        <v>7641</v>
      </c>
      <c r="G37" s="37">
        <v>5479</v>
      </c>
      <c r="H37" s="37">
        <v>9513</v>
      </c>
      <c r="I37" s="37">
        <v>10880</v>
      </c>
      <c r="J37" s="37">
        <v>12181</v>
      </c>
      <c r="K37" s="37">
        <v>7615</v>
      </c>
      <c r="L37" s="37">
        <v>6877</v>
      </c>
      <c r="M37" s="37">
        <v>4876</v>
      </c>
      <c r="N37" s="37">
        <v>8917</v>
      </c>
      <c r="O37" s="66">
        <v>85949</v>
      </c>
    </row>
    <row r="38" spans="2:15" ht="18" customHeight="1" x14ac:dyDescent="0.2">
      <c r="B38" s="47" t="s">
        <v>124</v>
      </c>
      <c r="C38" s="37">
        <v>13655</v>
      </c>
      <c r="D38" s="37">
        <v>17375</v>
      </c>
      <c r="E38" s="37">
        <v>9174</v>
      </c>
      <c r="F38" s="37">
        <v>22081</v>
      </c>
      <c r="G38" s="37">
        <v>21329</v>
      </c>
      <c r="H38" s="37">
        <v>46053</v>
      </c>
      <c r="I38" s="37">
        <v>51636</v>
      </c>
      <c r="J38" s="37">
        <v>40182</v>
      </c>
      <c r="K38" s="37">
        <v>29425</v>
      </c>
      <c r="L38" s="37">
        <v>19937</v>
      </c>
      <c r="M38" s="37">
        <v>15332</v>
      </c>
      <c r="N38" s="37">
        <v>15462</v>
      </c>
      <c r="O38" s="66">
        <v>301641</v>
      </c>
    </row>
    <row r="39" spans="2:15" ht="18" customHeight="1" x14ac:dyDescent="0.2">
      <c r="B39" s="47" t="s">
        <v>131</v>
      </c>
      <c r="C39" s="37">
        <v>26017</v>
      </c>
      <c r="D39" s="37">
        <v>17868</v>
      </c>
      <c r="E39" s="37">
        <v>4441</v>
      </c>
      <c r="F39" s="37">
        <v>17800</v>
      </c>
      <c r="G39" s="37">
        <v>21290</v>
      </c>
      <c r="H39" s="37">
        <v>37991</v>
      </c>
      <c r="I39" s="37">
        <v>40948</v>
      </c>
      <c r="J39" s="37">
        <v>47184</v>
      </c>
      <c r="K39" s="37">
        <v>15055</v>
      </c>
      <c r="L39" s="37">
        <v>11581</v>
      </c>
      <c r="M39" s="37">
        <v>11441</v>
      </c>
      <c r="N39" s="37">
        <v>12824</v>
      </c>
      <c r="O39" s="66">
        <v>264440</v>
      </c>
    </row>
    <row r="40" spans="2:15" ht="18" customHeight="1" x14ac:dyDescent="0.2">
      <c r="B40" s="47" t="s">
        <v>134</v>
      </c>
      <c r="C40" s="37">
        <v>13080</v>
      </c>
      <c r="D40" s="37">
        <v>17387</v>
      </c>
      <c r="E40" s="37">
        <v>13843</v>
      </c>
      <c r="F40" s="37">
        <v>21007</v>
      </c>
      <c r="G40" s="37">
        <v>21440</v>
      </c>
      <c r="H40" s="37">
        <v>29868</v>
      </c>
      <c r="I40" s="37">
        <v>36937</v>
      </c>
      <c r="J40" s="37">
        <v>35732</v>
      </c>
      <c r="K40" s="37">
        <v>24106</v>
      </c>
      <c r="L40" s="37">
        <v>21556</v>
      </c>
      <c r="M40" s="37">
        <v>10943</v>
      </c>
      <c r="N40" s="37">
        <v>15814</v>
      </c>
      <c r="O40" s="66">
        <v>261713</v>
      </c>
    </row>
    <row r="41" spans="2:15" ht="18" customHeight="1" x14ac:dyDescent="0.2">
      <c r="B41" s="47" t="s">
        <v>191</v>
      </c>
      <c r="C41" s="37">
        <v>3270</v>
      </c>
      <c r="D41" s="37">
        <v>3129</v>
      </c>
      <c r="E41" s="37">
        <v>1114</v>
      </c>
      <c r="F41" s="37">
        <v>4224</v>
      </c>
      <c r="G41" s="37">
        <v>3254</v>
      </c>
      <c r="H41" s="37">
        <v>7949</v>
      </c>
      <c r="I41" s="37">
        <v>12237</v>
      </c>
      <c r="J41" s="37">
        <v>7692</v>
      </c>
      <c r="K41" s="37">
        <v>2028</v>
      </c>
      <c r="L41" s="37">
        <v>3535</v>
      </c>
      <c r="M41" s="37">
        <v>2348</v>
      </c>
      <c r="N41" s="37">
        <v>7033</v>
      </c>
      <c r="O41" s="66">
        <v>57813</v>
      </c>
    </row>
    <row r="42" spans="2:15" ht="18" customHeight="1" x14ac:dyDescent="0.2">
      <c r="B42" s="47" t="s">
        <v>204</v>
      </c>
      <c r="C42" s="37">
        <v>38813</v>
      </c>
      <c r="D42" s="37">
        <v>45069</v>
      </c>
      <c r="E42" s="37">
        <v>11764</v>
      </c>
      <c r="F42" s="37">
        <v>47974</v>
      </c>
      <c r="G42" s="37">
        <v>67542</v>
      </c>
      <c r="H42" s="37">
        <v>140123</v>
      </c>
      <c r="I42" s="37">
        <v>203622</v>
      </c>
      <c r="J42" s="37">
        <v>99484</v>
      </c>
      <c r="K42" s="37">
        <v>56180</v>
      </c>
      <c r="L42" s="37">
        <v>44961</v>
      </c>
      <c r="M42" s="37">
        <v>67253</v>
      </c>
      <c r="N42" s="37">
        <v>46668</v>
      </c>
      <c r="O42" s="66">
        <v>869453</v>
      </c>
    </row>
    <row r="43" spans="2:15" ht="18" customHeight="1" x14ac:dyDescent="0.2">
      <c r="B43" s="47" t="s">
        <v>239</v>
      </c>
      <c r="C43" s="37">
        <v>13763</v>
      </c>
      <c r="D43" s="37">
        <v>21953</v>
      </c>
      <c r="E43" s="37">
        <v>15712</v>
      </c>
      <c r="F43" s="37">
        <v>19432</v>
      </c>
      <c r="G43" s="37">
        <v>20109</v>
      </c>
      <c r="H43" s="37">
        <v>23057</v>
      </c>
      <c r="I43" s="37">
        <v>29823</v>
      </c>
      <c r="J43" s="37">
        <v>34536</v>
      </c>
      <c r="K43" s="37">
        <v>20034</v>
      </c>
      <c r="L43" s="37">
        <v>20648</v>
      </c>
      <c r="M43" s="37">
        <v>21528</v>
      </c>
      <c r="N43" s="37">
        <v>21013</v>
      </c>
      <c r="O43" s="66">
        <v>261608</v>
      </c>
    </row>
    <row r="44" spans="2:15" ht="18" customHeight="1" x14ac:dyDescent="0.2">
      <c r="B44" s="47" t="s">
        <v>244</v>
      </c>
      <c r="C44" s="37">
        <v>4436</v>
      </c>
      <c r="D44" s="37">
        <v>5524</v>
      </c>
      <c r="E44" s="37">
        <v>1932</v>
      </c>
      <c r="F44" s="37">
        <v>8717</v>
      </c>
      <c r="G44" s="37">
        <v>7448</v>
      </c>
      <c r="H44" s="37">
        <v>12362</v>
      </c>
      <c r="I44" s="37">
        <v>16446</v>
      </c>
      <c r="J44" s="37">
        <v>12782</v>
      </c>
      <c r="K44" s="37">
        <v>3767</v>
      </c>
      <c r="L44" s="37">
        <v>6857</v>
      </c>
      <c r="M44" s="37">
        <v>5673</v>
      </c>
      <c r="N44" s="37">
        <v>14048</v>
      </c>
      <c r="O44" s="66">
        <v>99992</v>
      </c>
    </row>
    <row r="45" spans="2:15" ht="18" customHeight="1" x14ac:dyDescent="0.2">
      <c r="B45" s="47" t="s">
        <v>261</v>
      </c>
      <c r="C45" s="37">
        <v>1841</v>
      </c>
      <c r="D45" s="37">
        <v>2414</v>
      </c>
      <c r="E45" s="37">
        <v>1580</v>
      </c>
      <c r="F45" s="37">
        <v>2631</v>
      </c>
      <c r="G45" s="37">
        <v>2469</v>
      </c>
      <c r="H45" s="37">
        <v>3630</v>
      </c>
      <c r="I45" s="37">
        <v>3684</v>
      </c>
      <c r="J45" s="37">
        <v>3136</v>
      </c>
      <c r="K45" s="37">
        <v>3649</v>
      </c>
      <c r="L45" s="37">
        <v>2581</v>
      </c>
      <c r="M45" s="37">
        <v>2340</v>
      </c>
      <c r="N45" s="37">
        <v>2062</v>
      </c>
      <c r="O45" s="66">
        <v>32017</v>
      </c>
    </row>
    <row r="46" spans="2:15" ht="18" customHeight="1" x14ac:dyDescent="0.2">
      <c r="B46" s="47" t="s">
        <v>283</v>
      </c>
      <c r="C46" s="37">
        <v>31386</v>
      </c>
      <c r="D46" s="37">
        <v>31716</v>
      </c>
      <c r="E46" s="37">
        <v>23547</v>
      </c>
      <c r="F46" s="37">
        <v>29552</v>
      </c>
      <c r="G46" s="37">
        <v>32875</v>
      </c>
      <c r="H46" s="37">
        <v>45192</v>
      </c>
      <c r="I46" s="37">
        <v>56565</v>
      </c>
      <c r="J46" s="37">
        <v>42355</v>
      </c>
      <c r="K46" s="37">
        <v>29856</v>
      </c>
      <c r="L46" s="37">
        <v>24933</v>
      </c>
      <c r="M46" s="37">
        <v>23791</v>
      </c>
      <c r="N46" s="37">
        <v>21232</v>
      </c>
      <c r="O46" s="66">
        <v>393000</v>
      </c>
    </row>
    <row r="47" spans="2:15" ht="18" customHeight="1" x14ac:dyDescent="0.2">
      <c r="B47" s="55" t="s">
        <v>284</v>
      </c>
      <c r="C47" s="56">
        <v>213269</v>
      </c>
      <c r="D47" s="56">
        <v>239143</v>
      </c>
      <c r="E47" s="56">
        <v>138784</v>
      </c>
      <c r="F47" s="56">
        <v>242401</v>
      </c>
      <c r="G47" s="56">
        <v>276639</v>
      </c>
      <c r="H47" s="56">
        <v>465478</v>
      </c>
      <c r="I47" s="56">
        <v>581485</v>
      </c>
      <c r="J47" s="56">
        <v>466035</v>
      </c>
      <c r="K47" s="56">
        <v>314901</v>
      </c>
      <c r="L47" s="56">
        <v>244409</v>
      </c>
      <c r="M47" s="56">
        <v>235434</v>
      </c>
      <c r="N47" s="56">
        <v>242954</v>
      </c>
      <c r="O47" s="52">
        <v>3660932</v>
      </c>
    </row>
    <row r="48" spans="2:15" ht="18" customHeight="1" x14ac:dyDescent="0.2">
      <c r="B48" s="55" t="s">
        <v>285</v>
      </c>
      <c r="C48" s="56">
        <v>519938</v>
      </c>
      <c r="D48" s="56">
        <v>580458</v>
      </c>
      <c r="E48" s="56">
        <v>554923</v>
      </c>
      <c r="F48" s="56">
        <v>590891</v>
      </c>
      <c r="G48" s="56">
        <v>658435</v>
      </c>
      <c r="H48" s="56">
        <v>890796</v>
      </c>
      <c r="I48" s="56">
        <v>1049628</v>
      </c>
      <c r="J48" s="56">
        <v>949081</v>
      </c>
      <c r="K48" s="56">
        <v>852074</v>
      </c>
      <c r="L48" s="56">
        <v>690139</v>
      </c>
      <c r="M48" s="56">
        <v>620918</v>
      </c>
      <c r="N48" s="56">
        <v>635408</v>
      </c>
      <c r="O48" s="52">
        <v>8592689</v>
      </c>
    </row>
    <row r="49" spans="2:15" ht="18" customHeight="1" x14ac:dyDescent="0.2">
      <c r="B49" s="47" t="s">
        <v>29</v>
      </c>
      <c r="C49" s="37">
        <v>1950</v>
      </c>
      <c r="D49" s="37">
        <v>2059</v>
      </c>
      <c r="E49" s="37">
        <v>2485</v>
      </c>
      <c r="F49" s="37">
        <v>2168</v>
      </c>
      <c r="G49" s="37">
        <v>2564</v>
      </c>
      <c r="H49" s="37">
        <v>2395</v>
      </c>
      <c r="I49" s="37">
        <v>3749</v>
      </c>
      <c r="J49" s="37">
        <v>3902</v>
      </c>
      <c r="K49" s="37">
        <v>2957</v>
      </c>
      <c r="L49" s="37">
        <v>2802</v>
      </c>
      <c r="M49" s="37">
        <v>2498</v>
      </c>
      <c r="N49" s="37">
        <v>2058</v>
      </c>
      <c r="O49" s="66">
        <v>31587</v>
      </c>
    </row>
    <row r="50" spans="2:15" ht="18" customHeight="1" x14ac:dyDescent="0.2">
      <c r="B50" s="47" t="s">
        <v>33</v>
      </c>
      <c r="C50" s="37">
        <v>57185</v>
      </c>
      <c r="D50" s="37">
        <v>63571</v>
      </c>
      <c r="E50" s="37">
        <v>71757</v>
      </c>
      <c r="F50" s="37">
        <v>66228</v>
      </c>
      <c r="G50" s="37">
        <v>75474</v>
      </c>
      <c r="H50" s="37">
        <v>83814</v>
      </c>
      <c r="I50" s="37">
        <v>115444</v>
      </c>
      <c r="J50" s="37">
        <v>124905</v>
      </c>
      <c r="K50" s="37">
        <v>86004</v>
      </c>
      <c r="L50" s="37">
        <v>71611</v>
      </c>
      <c r="M50" s="37">
        <v>75154</v>
      </c>
      <c r="N50" s="37">
        <v>65031</v>
      </c>
      <c r="O50" s="66">
        <v>956178</v>
      </c>
    </row>
    <row r="51" spans="2:15" ht="18" customHeight="1" x14ac:dyDescent="0.2">
      <c r="B51" s="47" t="s">
        <v>38</v>
      </c>
      <c r="C51" s="37">
        <v>9619</v>
      </c>
      <c r="D51" s="37">
        <v>10354</v>
      </c>
      <c r="E51" s="37">
        <v>12393</v>
      </c>
      <c r="F51" s="37">
        <v>14991</v>
      </c>
      <c r="G51" s="37">
        <v>36404</v>
      </c>
      <c r="H51" s="37">
        <v>45024</v>
      </c>
      <c r="I51" s="37">
        <v>48216</v>
      </c>
      <c r="J51" s="37">
        <v>49431</v>
      </c>
      <c r="K51" s="37">
        <v>48980</v>
      </c>
      <c r="L51" s="37">
        <v>37879</v>
      </c>
      <c r="M51" s="37">
        <v>12466</v>
      </c>
      <c r="N51" s="37">
        <v>9039</v>
      </c>
      <c r="O51" s="66">
        <v>334796</v>
      </c>
    </row>
    <row r="52" spans="2:15" ht="18" customHeight="1" x14ac:dyDescent="0.2">
      <c r="B52" s="47" t="s">
        <v>93</v>
      </c>
      <c r="C52" s="37">
        <v>97296</v>
      </c>
      <c r="D52" s="37">
        <v>110010</v>
      </c>
      <c r="E52" s="37">
        <v>122179</v>
      </c>
      <c r="F52" s="37">
        <v>119585</v>
      </c>
      <c r="G52" s="37">
        <v>138913</v>
      </c>
      <c r="H52" s="37">
        <v>127184</v>
      </c>
      <c r="I52" s="37">
        <v>140860</v>
      </c>
      <c r="J52" s="37">
        <v>147905</v>
      </c>
      <c r="K52" s="37">
        <v>127763</v>
      </c>
      <c r="L52" s="37">
        <v>112713</v>
      </c>
      <c r="M52" s="37">
        <v>112246</v>
      </c>
      <c r="N52" s="37">
        <v>109534</v>
      </c>
      <c r="O52" s="66">
        <v>1466188</v>
      </c>
    </row>
    <row r="53" spans="2:15" ht="18" customHeight="1" x14ac:dyDescent="0.2">
      <c r="B53" s="47" t="s">
        <v>126</v>
      </c>
      <c r="C53" s="37">
        <v>29303</v>
      </c>
      <c r="D53" s="37">
        <v>31313</v>
      </c>
      <c r="E53" s="37">
        <v>40253</v>
      </c>
      <c r="F53" s="37">
        <v>40297</v>
      </c>
      <c r="G53" s="37">
        <v>86281</v>
      </c>
      <c r="H53" s="37">
        <v>146384</v>
      </c>
      <c r="I53" s="37">
        <v>155586</v>
      </c>
      <c r="J53" s="37">
        <v>138414</v>
      </c>
      <c r="K53" s="37">
        <v>85965</v>
      </c>
      <c r="L53" s="37">
        <v>51395</v>
      </c>
      <c r="M53" s="37">
        <v>30984</v>
      </c>
      <c r="N53" s="37">
        <v>27367</v>
      </c>
      <c r="O53" s="66">
        <v>863542</v>
      </c>
    </row>
    <row r="54" spans="2:15" ht="18" customHeight="1" x14ac:dyDescent="0.2">
      <c r="B54" s="47" t="s">
        <v>128</v>
      </c>
      <c r="C54" s="37">
        <v>12896</v>
      </c>
      <c r="D54" s="37">
        <v>11842</v>
      </c>
      <c r="E54" s="37">
        <v>12455</v>
      </c>
      <c r="F54" s="37">
        <v>15750</v>
      </c>
      <c r="G54" s="37">
        <v>21328</v>
      </c>
      <c r="H54" s="37">
        <v>19654</v>
      </c>
      <c r="I54" s="37">
        <v>15709</v>
      </c>
      <c r="J54" s="37">
        <v>16602</v>
      </c>
      <c r="K54" s="37">
        <v>17121</v>
      </c>
      <c r="L54" s="37">
        <v>16143</v>
      </c>
      <c r="M54" s="37">
        <v>12990</v>
      </c>
      <c r="N54" s="37">
        <v>11684</v>
      </c>
      <c r="O54" s="66">
        <v>184174</v>
      </c>
    </row>
    <row r="55" spans="2:15" ht="18" customHeight="1" x14ac:dyDescent="0.2">
      <c r="B55" s="47" t="s">
        <v>154</v>
      </c>
      <c r="C55" s="37">
        <v>9135</v>
      </c>
      <c r="D55" s="37">
        <v>8841</v>
      </c>
      <c r="E55" s="37">
        <v>10326</v>
      </c>
      <c r="F55" s="37">
        <v>12483</v>
      </c>
      <c r="G55" s="37">
        <v>30008</v>
      </c>
      <c r="H55" s="37">
        <v>57672</v>
      </c>
      <c r="I55" s="37">
        <v>51090</v>
      </c>
      <c r="J55" s="37">
        <v>52360</v>
      </c>
      <c r="K55" s="37">
        <v>47444</v>
      </c>
      <c r="L55" s="37">
        <v>26604</v>
      </c>
      <c r="M55" s="37">
        <v>11543</v>
      </c>
      <c r="N55" s="37">
        <v>12290</v>
      </c>
      <c r="O55" s="66">
        <v>329796</v>
      </c>
    </row>
    <row r="56" spans="2:15" ht="18" customHeight="1" x14ac:dyDescent="0.2">
      <c r="B56" s="47" t="s">
        <v>195</v>
      </c>
      <c r="C56" s="37">
        <v>230579</v>
      </c>
      <c r="D56" s="37">
        <v>203075</v>
      </c>
      <c r="E56" s="37">
        <v>248485</v>
      </c>
      <c r="F56" s="37">
        <v>396155</v>
      </c>
      <c r="G56" s="37">
        <v>739017</v>
      </c>
      <c r="H56" s="37">
        <v>871613</v>
      </c>
      <c r="I56" s="37">
        <v>922294</v>
      </c>
      <c r="J56" s="37">
        <v>939370</v>
      </c>
      <c r="K56" s="37">
        <v>922792</v>
      </c>
      <c r="L56" s="37">
        <v>776618</v>
      </c>
      <c r="M56" s="37">
        <v>254352</v>
      </c>
      <c r="N56" s="37">
        <v>205848</v>
      </c>
      <c r="O56" s="66">
        <v>6710198</v>
      </c>
    </row>
    <row r="57" spans="2:15" ht="18" customHeight="1" x14ac:dyDescent="0.2">
      <c r="B57" s="47" t="s">
        <v>231</v>
      </c>
      <c r="C57" s="37">
        <v>6235</v>
      </c>
      <c r="D57" s="37">
        <v>6370</v>
      </c>
      <c r="E57" s="37">
        <v>4317</v>
      </c>
      <c r="F57" s="37">
        <v>2465</v>
      </c>
      <c r="G57" s="37">
        <v>1111</v>
      </c>
      <c r="H57" s="37">
        <v>1424</v>
      </c>
      <c r="I57" s="37">
        <v>1612</v>
      </c>
      <c r="J57" s="37">
        <v>2208</v>
      </c>
      <c r="K57" s="37">
        <v>2413</v>
      </c>
      <c r="L57" s="37">
        <v>1878</v>
      </c>
      <c r="M57" s="37">
        <v>1374</v>
      </c>
      <c r="N57" s="37">
        <v>1378</v>
      </c>
      <c r="O57" s="66">
        <v>32785</v>
      </c>
    </row>
    <row r="58" spans="2:15" ht="18" customHeight="1" x14ac:dyDescent="0.2">
      <c r="B58" s="47" t="s">
        <v>240</v>
      </c>
      <c r="C58" s="37">
        <v>9663</v>
      </c>
      <c r="D58" s="37">
        <v>11281</v>
      </c>
      <c r="E58" s="37">
        <v>11169</v>
      </c>
      <c r="F58" s="37">
        <v>10961</v>
      </c>
      <c r="G58" s="37">
        <v>12840</v>
      </c>
      <c r="H58" s="37">
        <v>13104</v>
      </c>
      <c r="I58" s="37">
        <v>16181</v>
      </c>
      <c r="J58" s="37">
        <v>16977</v>
      </c>
      <c r="K58" s="37">
        <v>16047</v>
      </c>
      <c r="L58" s="37">
        <v>13510</v>
      </c>
      <c r="M58" s="37">
        <v>11669</v>
      </c>
      <c r="N58" s="37">
        <v>10286</v>
      </c>
      <c r="O58" s="66">
        <v>153688</v>
      </c>
    </row>
    <row r="59" spans="2:15" ht="18" customHeight="1" x14ac:dyDescent="0.2">
      <c r="B59" s="47" t="s">
        <v>243</v>
      </c>
      <c r="C59" s="37">
        <v>41875</v>
      </c>
      <c r="D59" s="37">
        <v>42355</v>
      </c>
      <c r="E59" s="37">
        <v>50920</v>
      </c>
      <c r="F59" s="37">
        <v>62225</v>
      </c>
      <c r="G59" s="37">
        <v>92965</v>
      </c>
      <c r="H59" s="37">
        <v>113737</v>
      </c>
      <c r="I59" s="37">
        <v>120997</v>
      </c>
      <c r="J59" s="37">
        <v>112392</v>
      </c>
      <c r="K59" s="37">
        <v>112822</v>
      </c>
      <c r="L59" s="37">
        <v>98054</v>
      </c>
      <c r="M59" s="37">
        <v>47124</v>
      </c>
      <c r="N59" s="37">
        <v>46148</v>
      </c>
      <c r="O59" s="66">
        <v>941614</v>
      </c>
    </row>
    <row r="60" spans="2:15" ht="18" customHeight="1" x14ac:dyDescent="0.2">
      <c r="B60" s="47" t="s">
        <v>251</v>
      </c>
      <c r="C60" s="37">
        <v>33893</v>
      </c>
      <c r="D60" s="37">
        <v>35213</v>
      </c>
      <c r="E60" s="37">
        <v>32700</v>
      </c>
      <c r="F60" s="37">
        <v>37195</v>
      </c>
      <c r="G60" s="37">
        <v>46934</v>
      </c>
      <c r="H60" s="37">
        <v>59901</v>
      </c>
      <c r="I60" s="37">
        <v>66843</v>
      </c>
      <c r="J60" s="37">
        <v>69160</v>
      </c>
      <c r="K60" s="37">
        <v>56123</v>
      </c>
      <c r="L60" s="37">
        <v>47779</v>
      </c>
      <c r="M60" s="37">
        <v>43259</v>
      </c>
      <c r="N60" s="37">
        <v>40818</v>
      </c>
      <c r="O60" s="66">
        <v>569818</v>
      </c>
    </row>
    <row r="61" spans="2:15" ht="18" customHeight="1" x14ac:dyDescent="0.2">
      <c r="B61" s="55" t="s">
        <v>286</v>
      </c>
      <c r="C61" s="56">
        <v>539629</v>
      </c>
      <c r="D61" s="56">
        <v>536284</v>
      </c>
      <c r="E61" s="56">
        <v>619439</v>
      </c>
      <c r="F61" s="56">
        <v>780503</v>
      </c>
      <c r="G61" s="56">
        <v>1283839</v>
      </c>
      <c r="H61" s="56">
        <v>1541906</v>
      </c>
      <c r="I61" s="56">
        <v>1658581</v>
      </c>
      <c r="J61" s="56">
        <v>1673626</v>
      </c>
      <c r="K61" s="56">
        <v>1526431</v>
      </c>
      <c r="L61" s="56">
        <v>1256986</v>
      </c>
      <c r="M61" s="56">
        <v>615659</v>
      </c>
      <c r="N61" s="56">
        <v>541481</v>
      </c>
      <c r="O61" s="52">
        <v>12574364</v>
      </c>
    </row>
    <row r="62" spans="2:15" ht="18" customHeight="1" x14ac:dyDescent="0.2">
      <c r="B62" s="61"/>
      <c r="C62" s="59"/>
      <c r="D62" s="59"/>
      <c r="E62" s="59"/>
      <c r="F62" s="59"/>
      <c r="G62" s="59"/>
      <c r="H62" s="59"/>
      <c r="I62" s="59"/>
      <c r="J62" s="59"/>
      <c r="K62" s="59"/>
      <c r="L62" s="59"/>
      <c r="M62" s="59"/>
      <c r="N62" s="59"/>
      <c r="O62" s="64"/>
    </row>
    <row r="63" spans="2:15" ht="30" customHeight="1" x14ac:dyDescent="0.2">
      <c r="B63" s="310" t="s">
        <v>659</v>
      </c>
      <c r="C63" s="311"/>
      <c r="D63" s="311"/>
      <c r="E63" s="311"/>
      <c r="F63" s="311"/>
      <c r="G63" s="311"/>
      <c r="H63" s="311"/>
      <c r="I63" s="311"/>
      <c r="J63" s="311"/>
      <c r="K63" s="311"/>
      <c r="L63" s="311"/>
      <c r="M63" s="311"/>
      <c r="N63" s="311"/>
      <c r="O63" s="311"/>
    </row>
    <row r="64" spans="2:15" ht="18" customHeight="1" x14ac:dyDescent="0.2">
      <c r="B64" s="334" t="s">
        <v>267</v>
      </c>
      <c r="C64" s="312" t="s">
        <v>265</v>
      </c>
      <c r="D64" s="313"/>
      <c r="E64" s="313"/>
      <c r="F64" s="313"/>
      <c r="G64" s="313"/>
      <c r="H64" s="313"/>
      <c r="I64" s="313"/>
      <c r="J64" s="313"/>
      <c r="K64" s="313"/>
      <c r="L64" s="313"/>
      <c r="M64" s="313"/>
      <c r="N64" s="313"/>
      <c r="O64" s="337" t="s">
        <v>17</v>
      </c>
    </row>
    <row r="65" spans="2:15" ht="18" customHeight="1" x14ac:dyDescent="0.2">
      <c r="B65" s="335"/>
      <c r="C65" s="65" t="s">
        <v>5</v>
      </c>
      <c r="D65" s="65" t="s">
        <v>6</v>
      </c>
      <c r="E65" s="65" t="s">
        <v>7</v>
      </c>
      <c r="F65" s="65" t="s">
        <v>8</v>
      </c>
      <c r="G65" s="65" t="s">
        <v>9</v>
      </c>
      <c r="H65" s="65" t="s">
        <v>10</v>
      </c>
      <c r="I65" s="65" t="s">
        <v>11</v>
      </c>
      <c r="J65" s="65" t="s">
        <v>12</v>
      </c>
      <c r="K65" s="65" t="s">
        <v>13</v>
      </c>
      <c r="L65" s="65" t="s">
        <v>14</v>
      </c>
      <c r="M65" s="65" t="s">
        <v>15</v>
      </c>
      <c r="N65" s="65" t="s">
        <v>16</v>
      </c>
      <c r="O65" s="338"/>
    </row>
    <row r="66" spans="2:15" ht="18" customHeight="1" x14ac:dyDescent="0.2">
      <c r="B66" s="47" t="s">
        <v>21</v>
      </c>
      <c r="C66" s="37">
        <v>7178</v>
      </c>
      <c r="D66" s="37">
        <v>8379</v>
      </c>
      <c r="E66" s="37">
        <v>10523</v>
      </c>
      <c r="F66" s="37">
        <v>9609</v>
      </c>
      <c r="G66" s="37">
        <v>10806</v>
      </c>
      <c r="H66" s="37">
        <v>17483</v>
      </c>
      <c r="I66" s="37">
        <v>22318</v>
      </c>
      <c r="J66" s="37">
        <v>26430</v>
      </c>
      <c r="K66" s="37">
        <v>16669</v>
      </c>
      <c r="L66" s="37">
        <v>10543</v>
      </c>
      <c r="M66" s="37">
        <v>11737</v>
      </c>
      <c r="N66" s="37">
        <v>8153</v>
      </c>
      <c r="O66" s="66">
        <v>159828</v>
      </c>
    </row>
    <row r="67" spans="2:15" ht="18" customHeight="1" x14ac:dyDescent="0.2">
      <c r="B67" s="47" t="s">
        <v>45</v>
      </c>
      <c r="C67" s="37">
        <v>7664</v>
      </c>
      <c r="D67" s="37">
        <v>8025</v>
      </c>
      <c r="E67" s="37">
        <v>9453</v>
      </c>
      <c r="F67" s="37">
        <v>14120</v>
      </c>
      <c r="G67" s="37">
        <v>18206</v>
      </c>
      <c r="H67" s="37">
        <v>23882</v>
      </c>
      <c r="I67" s="37">
        <v>27614</v>
      </c>
      <c r="J67" s="37">
        <v>27612</v>
      </c>
      <c r="K67" s="37">
        <v>24084</v>
      </c>
      <c r="L67" s="37">
        <v>17079</v>
      </c>
      <c r="M67" s="37">
        <v>10020</v>
      </c>
      <c r="N67" s="37">
        <v>9629</v>
      </c>
      <c r="O67" s="66">
        <v>197388</v>
      </c>
    </row>
    <row r="68" spans="2:15" ht="18" customHeight="1" x14ac:dyDescent="0.2">
      <c r="B68" s="47" t="s">
        <v>50</v>
      </c>
      <c r="C68" s="37">
        <v>162414</v>
      </c>
      <c r="D68" s="37">
        <v>182887</v>
      </c>
      <c r="E68" s="37">
        <v>229932</v>
      </c>
      <c r="F68" s="37">
        <v>282865</v>
      </c>
      <c r="G68" s="37">
        <v>260607</v>
      </c>
      <c r="H68" s="37">
        <v>271822</v>
      </c>
      <c r="I68" s="37">
        <v>232544</v>
      </c>
      <c r="J68" s="37">
        <v>248756</v>
      </c>
      <c r="K68" s="37">
        <v>304265</v>
      </c>
      <c r="L68" s="37">
        <v>277169</v>
      </c>
      <c r="M68" s="37">
        <v>232050</v>
      </c>
      <c r="N68" s="37">
        <v>233270</v>
      </c>
      <c r="O68" s="66">
        <v>2918581</v>
      </c>
    </row>
    <row r="69" spans="2:15" ht="18" customHeight="1" x14ac:dyDescent="0.2">
      <c r="B69" s="47" t="s">
        <v>66</v>
      </c>
      <c r="C69" s="37">
        <v>3584</v>
      </c>
      <c r="D69" s="37">
        <v>4502</v>
      </c>
      <c r="E69" s="37">
        <v>6307</v>
      </c>
      <c r="F69" s="37">
        <v>6190</v>
      </c>
      <c r="G69" s="37">
        <v>7784</v>
      </c>
      <c r="H69" s="37">
        <v>5794</v>
      </c>
      <c r="I69" s="37">
        <v>6368</v>
      </c>
      <c r="J69" s="37">
        <v>7273</v>
      </c>
      <c r="K69" s="37">
        <v>7772</v>
      </c>
      <c r="L69" s="37">
        <v>9241</v>
      </c>
      <c r="M69" s="37">
        <v>7686</v>
      </c>
      <c r="N69" s="37">
        <v>4502</v>
      </c>
      <c r="O69" s="66">
        <v>77003</v>
      </c>
    </row>
    <row r="70" spans="2:15" ht="18" customHeight="1" x14ac:dyDescent="0.2">
      <c r="B70" s="47" t="s">
        <v>68</v>
      </c>
      <c r="C70" s="37">
        <v>806</v>
      </c>
      <c r="D70" s="37">
        <v>708</v>
      </c>
      <c r="E70" s="37">
        <v>1255</v>
      </c>
      <c r="F70" s="37">
        <v>974</v>
      </c>
      <c r="G70" s="37">
        <v>1481</v>
      </c>
      <c r="H70" s="37">
        <v>1204</v>
      </c>
      <c r="I70" s="37">
        <v>2546</v>
      </c>
      <c r="J70" s="37">
        <v>3069</v>
      </c>
      <c r="K70" s="37">
        <v>1536</v>
      </c>
      <c r="L70" s="37">
        <v>1361</v>
      </c>
      <c r="M70" s="37">
        <v>948</v>
      </c>
      <c r="N70" s="37">
        <v>874</v>
      </c>
      <c r="O70" s="66">
        <v>16762</v>
      </c>
    </row>
    <row r="71" spans="2:15" ht="18" customHeight="1" x14ac:dyDescent="0.2">
      <c r="B71" s="47" t="s">
        <v>81</v>
      </c>
      <c r="C71" s="37">
        <v>1613</v>
      </c>
      <c r="D71" s="37">
        <v>2144</v>
      </c>
      <c r="E71" s="37">
        <v>3258</v>
      </c>
      <c r="F71" s="37">
        <v>13424</v>
      </c>
      <c r="G71" s="37">
        <v>14390</v>
      </c>
      <c r="H71" s="37">
        <v>10357</v>
      </c>
      <c r="I71" s="37">
        <v>8447</v>
      </c>
      <c r="J71" s="37">
        <v>9609</v>
      </c>
      <c r="K71" s="37">
        <v>14972</v>
      </c>
      <c r="L71" s="37">
        <v>20190</v>
      </c>
      <c r="M71" s="37">
        <v>3192</v>
      </c>
      <c r="N71" s="37">
        <v>2360</v>
      </c>
      <c r="O71" s="66">
        <v>103956</v>
      </c>
    </row>
    <row r="72" spans="2:15" ht="18" customHeight="1" x14ac:dyDescent="0.2">
      <c r="B72" s="47" t="s">
        <v>130</v>
      </c>
      <c r="C72" s="37">
        <v>11364</v>
      </c>
      <c r="D72" s="37">
        <v>12486</v>
      </c>
      <c r="E72" s="37">
        <v>10751</v>
      </c>
      <c r="F72" s="37">
        <v>13976</v>
      </c>
      <c r="G72" s="37">
        <v>21700</v>
      </c>
      <c r="H72" s="37">
        <v>21669</v>
      </c>
      <c r="I72" s="37">
        <v>19984</v>
      </c>
      <c r="J72" s="37">
        <v>24565</v>
      </c>
      <c r="K72" s="37">
        <v>27381</v>
      </c>
      <c r="L72" s="37">
        <v>22128</v>
      </c>
      <c r="M72" s="37">
        <v>13747</v>
      </c>
      <c r="N72" s="37">
        <v>10102</v>
      </c>
      <c r="O72" s="66">
        <v>209853</v>
      </c>
    </row>
    <row r="73" spans="2:15" ht="18" customHeight="1" x14ac:dyDescent="0.2">
      <c r="B73" s="47" t="s">
        <v>133</v>
      </c>
      <c r="C73" s="37">
        <v>2454</v>
      </c>
      <c r="D73" s="37">
        <v>2763</v>
      </c>
      <c r="E73" s="37">
        <v>4143</v>
      </c>
      <c r="F73" s="37">
        <v>11681</v>
      </c>
      <c r="G73" s="37">
        <v>17078</v>
      </c>
      <c r="H73" s="37">
        <v>15147</v>
      </c>
      <c r="I73" s="37">
        <v>11433</v>
      </c>
      <c r="J73" s="37">
        <v>12596</v>
      </c>
      <c r="K73" s="37">
        <v>18861</v>
      </c>
      <c r="L73" s="37">
        <v>21246</v>
      </c>
      <c r="M73" s="37">
        <v>4339</v>
      </c>
      <c r="N73" s="37">
        <v>2991</v>
      </c>
      <c r="O73" s="66">
        <v>124732</v>
      </c>
    </row>
    <row r="74" spans="2:15" ht="18" customHeight="1" x14ac:dyDescent="0.2">
      <c r="B74" s="47" t="s">
        <v>139</v>
      </c>
      <c r="C74" s="37">
        <v>3143</v>
      </c>
      <c r="D74" s="37">
        <v>3810</v>
      </c>
      <c r="E74" s="37">
        <v>6882</v>
      </c>
      <c r="F74" s="37">
        <v>31168</v>
      </c>
      <c r="G74" s="37">
        <v>44051</v>
      </c>
      <c r="H74" s="37">
        <v>35206</v>
      </c>
      <c r="I74" s="37">
        <v>28224</v>
      </c>
      <c r="J74" s="37">
        <v>27655</v>
      </c>
      <c r="K74" s="37">
        <v>39475</v>
      </c>
      <c r="L74" s="37">
        <v>51799</v>
      </c>
      <c r="M74" s="37">
        <v>10047</v>
      </c>
      <c r="N74" s="37">
        <v>3566</v>
      </c>
      <c r="O74" s="66">
        <v>285026</v>
      </c>
    </row>
    <row r="75" spans="2:15" ht="18" customHeight="1" x14ac:dyDescent="0.2">
      <c r="B75" s="47" t="s">
        <v>147</v>
      </c>
      <c r="C75" s="37">
        <v>957</v>
      </c>
      <c r="D75" s="37">
        <v>828</v>
      </c>
      <c r="E75" s="37">
        <v>1194</v>
      </c>
      <c r="F75" s="37">
        <v>901</v>
      </c>
      <c r="G75" s="37">
        <v>1384</v>
      </c>
      <c r="H75" s="37">
        <v>978</v>
      </c>
      <c r="I75" s="37">
        <v>1894</v>
      </c>
      <c r="J75" s="37">
        <v>2106</v>
      </c>
      <c r="K75" s="37">
        <v>2012</v>
      </c>
      <c r="L75" s="37">
        <v>1085</v>
      </c>
      <c r="M75" s="37">
        <v>918</v>
      </c>
      <c r="N75" s="37">
        <v>982</v>
      </c>
      <c r="O75" s="66">
        <v>15239</v>
      </c>
    </row>
    <row r="76" spans="2:15" ht="18" customHeight="1" x14ac:dyDescent="0.2">
      <c r="B76" s="47" t="s">
        <v>157</v>
      </c>
      <c r="C76" s="37">
        <v>2416</v>
      </c>
      <c r="D76" s="37">
        <v>2390</v>
      </c>
      <c r="E76" s="37">
        <v>2726</v>
      </c>
      <c r="F76" s="37">
        <v>2723</v>
      </c>
      <c r="G76" s="37">
        <v>3734</v>
      </c>
      <c r="H76" s="37">
        <v>2334</v>
      </c>
      <c r="I76" s="37">
        <v>2400</v>
      </c>
      <c r="J76" s="37">
        <v>2604</v>
      </c>
      <c r="K76" s="37">
        <v>2943</v>
      </c>
      <c r="L76" s="37">
        <v>3795</v>
      </c>
      <c r="M76" s="37">
        <v>3541</v>
      </c>
      <c r="N76" s="37">
        <v>2668</v>
      </c>
      <c r="O76" s="66">
        <v>34274</v>
      </c>
    </row>
    <row r="77" spans="2:15" ht="18" customHeight="1" x14ac:dyDescent="0.2">
      <c r="B77" s="47" t="s">
        <v>174</v>
      </c>
      <c r="C77" s="37">
        <v>15209</v>
      </c>
      <c r="D77" s="37">
        <v>12568</v>
      </c>
      <c r="E77" s="37">
        <v>11968</v>
      </c>
      <c r="F77" s="37">
        <v>14547</v>
      </c>
      <c r="G77" s="37">
        <v>22475</v>
      </c>
      <c r="H77" s="37">
        <v>21344</v>
      </c>
      <c r="I77" s="37">
        <v>25464</v>
      </c>
      <c r="J77" s="37">
        <v>33793</v>
      </c>
      <c r="K77" s="37">
        <v>31328</v>
      </c>
      <c r="L77" s="37">
        <v>26898</v>
      </c>
      <c r="M77" s="37">
        <v>15140</v>
      </c>
      <c r="N77" s="37">
        <v>15892</v>
      </c>
      <c r="O77" s="66">
        <v>246626</v>
      </c>
    </row>
    <row r="78" spans="2:15" ht="18" customHeight="1" x14ac:dyDescent="0.2">
      <c r="B78" s="47" t="s">
        <v>194</v>
      </c>
      <c r="C78" s="37">
        <v>34246</v>
      </c>
      <c r="D78" s="37">
        <v>45975</v>
      </c>
      <c r="E78" s="37">
        <v>50119</v>
      </c>
      <c r="F78" s="37">
        <v>73455</v>
      </c>
      <c r="G78" s="37">
        <v>94567</v>
      </c>
      <c r="H78" s="37">
        <v>157284</v>
      </c>
      <c r="I78" s="37">
        <v>169511</v>
      </c>
      <c r="J78" s="37">
        <v>208156</v>
      </c>
      <c r="K78" s="37">
        <v>142269</v>
      </c>
      <c r="L78" s="37">
        <v>91312</v>
      </c>
      <c r="M78" s="37">
        <v>52537</v>
      </c>
      <c r="N78" s="37">
        <v>53927</v>
      </c>
      <c r="O78" s="66">
        <v>1173358</v>
      </c>
    </row>
    <row r="79" spans="2:15" ht="18" customHeight="1" x14ac:dyDescent="0.2">
      <c r="B79" s="47" t="s">
        <v>206</v>
      </c>
      <c r="C79" s="37">
        <v>13105</v>
      </c>
      <c r="D79" s="37">
        <v>17954</v>
      </c>
      <c r="E79" s="37">
        <v>17680</v>
      </c>
      <c r="F79" s="37">
        <v>21691</v>
      </c>
      <c r="G79" s="37">
        <v>24662</v>
      </c>
      <c r="H79" s="37">
        <v>40064</v>
      </c>
      <c r="I79" s="37">
        <v>51733</v>
      </c>
      <c r="J79" s="37">
        <v>50841</v>
      </c>
      <c r="K79" s="37">
        <v>40905</v>
      </c>
      <c r="L79" s="37">
        <v>25443</v>
      </c>
      <c r="M79" s="37">
        <v>20763</v>
      </c>
      <c r="N79" s="37">
        <v>17161</v>
      </c>
      <c r="O79" s="66">
        <v>342002</v>
      </c>
    </row>
    <row r="80" spans="2:15" ht="18" customHeight="1" x14ac:dyDescent="0.2">
      <c r="B80" s="47" t="s">
        <v>211</v>
      </c>
      <c r="C80" s="37">
        <v>2035</v>
      </c>
      <c r="D80" s="37">
        <v>3622</v>
      </c>
      <c r="E80" s="37">
        <v>3834</v>
      </c>
      <c r="F80" s="37">
        <v>5861</v>
      </c>
      <c r="G80" s="37">
        <v>4404</v>
      </c>
      <c r="H80" s="37">
        <v>5648</v>
      </c>
      <c r="I80" s="37">
        <v>7027</v>
      </c>
      <c r="J80" s="37">
        <v>5543</v>
      </c>
      <c r="K80" s="37">
        <v>6632</v>
      </c>
      <c r="L80" s="37">
        <v>7297</v>
      </c>
      <c r="M80" s="37">
        <v>4301</v>
      </c>
      <c r="N80" s="37">
        <v>2680</v>
      </c>
      <c r="O80" s="66">
        <v>58884</v>
      </c>
    </row>
    <row r="81" spans="2:15" ht="18" customHeight="1" x14ac:dyDescent="0.2">
      <c r="B81" s="47" t="s">
        <v>287</v>
      </c>
      <c r="C81" s="37">
        <v>123</v>
      </c>
      <c r="D81" s="37">
        <v>134</v>
      </c>
      <c r="E81" s="37">
        <v>192</v>
      </c>
      <c r="F81" s="37">
        <v>253</v>
      </c>
      <c r="G81" s="37">
        <v>294</v>
      </c>
      <c r="H81" s="37">
        <v>264</v>
      </c>
      <c r="I81" s="37">
        <v>746</v>
      </c>
      <c r="J81" s="37">
        <v>318</v>
      </c>
      <c r="K81" s="37">
        <v>324</v>
      </c>
      <c r="L81" s="37">
        <v>500</v>
      </c>
      <c r="M81" s="37">
        <v>159</v>
      </c>
      <c r="N81" s="37">
        <v>237</v>
      </c>
      <c r="O81" s="66">
        <v>3544</v>
      </c>
    </row>
    <row r="82" spans="2:15" ht="18" customHeight="1" x14ac:dyDescent="0.2">
      <c r="B82" s="55" t="s">
        <v>288</v>
      </c>
      <c r="C82" s="56">
        <v>268311</v>
      </c>
      <c r="D82" s="56">
        <v>309175</v>
      </c>
      <c r="E82" s="56">
        <v>370217</v>
      </c>
      <c r="F82" s="56">
        <v>503438</v>
      </c>
      <c r="G82" s="56">
        <v>547623</v>
      </c>
      <c r="H82" s="56">
        <v>630480</v>
      </c>
      <c r="I82" s="56">
        <v>618253</v>
      </c>
      <c r="J82" s="56">
        <v>690926</v>
      </c>
      <c r="K82" s="56">
        <v>681428</v>
      </c>
      <c r="L82" s="56">
        <v>587086</v>
      </c>
      <c r="M82" s="56">
        <v>391125</v>
      </c>
      <c r="N82" s="56">
        <v>368994</v>
      </c>
      <c r="O82" s="52">
        <v>5967056</v>
      </c>
    </row>
    <row r="83" spans="2:15" ht="18" customHeight="1" x14ac:dyDescent="0.2">
      <c r="B83" s="47" t="s">
        <v>32</v>
      </c>
      <c r="C83" s="37">
        <v>15617</v>
      </c>
      <c r="D83" s="37">
        <v>21585</v>
      </c>
      <c r="E83" s="37">
        <v>23129</v>
      </c>
      <c r="F83" s="37">
        <v>25257</v>
      </c>
      <c r="G83" s="37">
        <v>42116</v>
      </c>
      <c r="H83" s="37">
        <v>52470</v>
      </c>
      <c r="I83" s="37">
        <v>132290</v>
      </c>
      <c r="J83" s="37">
        <v>92529</v>
      </c>
      <c r="K83" s="37">
        <v>47186</v>
      </c>
      <c r="L83" s="37">
        <v>41744</v>
      </c>
      <c r="M83" s="37">
        <v>22451</v>
      </c>
      <c r="N83" s="37">
        <v>32420</v>
      </c>
      <c r="O83" s="66">
        <v>548794</v>
      </c>
    </row>
    <row r="84" spans="2:15" ht="18" customHeight="1" x14ac:dyDescent="0.2">
      <c r="B84" s="47" t="s">
        <v>39</v>
      </c>
      <c r="C84" s="37">
        <v>18033</v>
      </c>
      <c r="D84" s="37">
        <v>25252</v>
      </c>
      <c r="E84" s="37">
        <v>25119</v>
      </c>
      <c r="F84" s="37">
        <v>47164</v>
      </c>
      <c r="G84" s="37">
        <v>55023</v>
      </c>
      <c r="H84" s="37">
        <v>67697</v>
      </c>
      <c r="I84" s="37">
        <v>149729</v>
      </c>
      <c r="J84" s="37">
        <v>78431</v>
      </c>
      <c r="K84" s="37">
        <v>56682</v>
      </c>
      <c r="L84" s="37">
        <v>51253</v>
      </c>
      <c r="M84" s="37">
        <v>24691</v>
      </c>
      <c r="N84" s="37">
        <v>26189</v>
      </c>
      <c r="O84" s="66">
        <v>625263</v>
      </c>
    </row>
    <row r="85" spans="2:15" ht="18" customHeight="1" x14ac:dyDescent="0.2">
      <c r="B85" s="47" t="s">
        <v>69</v>
      </c>
      <c r="C85" s="37">
        <v>4459</v>
      </c>
      <c r="D85" s="37">
        <v>6884</v>
      </c>
      <c r="E85" s="37">
        <v>7307</v>
      </c>
      <c r="F85" s="37">
        <v>7939</v>
      </c>
      <c r="G85" s="37">
        <v>25215</v>
      </c>
      <c r="H85" s="37">
        <v>82263</v>
      </c>
      <c r="I85" s="37">
        <v>89803</v>
      </c>
      <c r="J85" s="37">
        <v>78714</v>
      </c>
      <c r="K85" s="37">
        <v>68565</v>
      </c>
      <c r="L85" s="37">
        <v>27670</v>
      </c>
      <c r="M85" s="37">
        <v>6804</v>
      </c>
      <c r="N85" s="37">
        <v>4657</v>
      </c>
      <c r="O85" s="66">
        <v>410280</v>
      </c>
    </row>
    <row r="86" spans="2:15" ht="18" customHeight="1" x14ac:dyDescent="0.2">
      <c r="B86" s="47" t="s">
        <v>71</v>
      </c>
      <c r="C86" s="37">
        <v>6854</v>
      </c>
      <c r="D86" s="37">
        <v>12107</v>
      </c>
      <c r="E86" s="37">
        <v>16261</v>
      </c>
      <c r="F86" s="37">
        <v>18998</v>
      </c>
      <c r="G86" s="37">
        <v>36141</v>
      </c>
      <c r="H86" s="37">
        <v>40749</v>
      </c>
      <c r="I86" s="37">
        <v>80839</v>
      </c>
      <c r="J86" s="37">
        <v>35689</v>
      </c>
      <c r="K86" s="37">
        <v>41738</v>
      </c>
      <c r="L86" s="37">
        <v>36967</v>
      </c>
      <c r="M86" s="37">
        <v>10075</v>
      </c>
      <c r="N86" s="37">
        <v>8780</v>
      </c>
      <c r="O86" s="66">
        <v>345198</v>
      </c>
    </row>
    <row r="87" spans="2:15" ht="18" customHeight="1" x14ac:dyDescent="0.2">
      <c r="B87" s="47" t="s">
        <v>88</v>
      </c>
      <c r="C87" s="37">
        <v>3277</v>
      </c>
      <c r="D87" s="37">
        <v>3476</v>
      </c>
      <c r="E87" s="37">
        <v>5316</v>
      </c>
      <c r="F87" s="37">
        <v>11576</v>
      </c>
      <c r="G87" s="37">
        <v>16162</v>
      </c>
      <c r="H87" s="37">
        <v>15289</v>
      </c>
      <c r="I87" s="37">
        <v>13086</v>
      </c>
      <c r="J87" s="37">
        <v>12766</v>
      </c>
      <c r="K87" s="37">
        <v>15722</v>
      </c>
      <c r="L87" s="37">
        <v>15817</v>
      </c>
      <c r="M87" s="37">
        <v>6429</v>
      </c>
      <c r="N87" s="37">
        <v>4498</v>
      </c>
      <c r="O87" s="66">
        <v>123414</v>
      </c>
    </row>
    <row r="88" spans="2:15" ht="18" customHeight="1" x14ac:dyDescent="0.2">
      <c r="B88" s="47" t="s">
        <v>89</v>
      </c>
      <c r="C88" s="37">
        <v>40751</v>
      </c>
      <c r="D88" s="37">
        <v>57081</v>
      </c>
      <c r="E88" s="37">
        <v>47970</v>
      </c>
      <c r="F88" s="37">
        <v>98275</v>
      </c>
      <c r="G88" s="37">
        <v>99672</v>
      </c>
      <c r="H88" s="37">
        <v>85546</v>
      </c>
      <c r="I88" s="37">
        <v>208883</v>
      </c>
      <c r="J88" s="37">
        <v>156142</v>
      </c>
      <c r="K88" s="37">
        <v>81700</v>
      </c>
      <c r="L88" s="37">
        <v>100903</v>
      </c>
      <c r="M88" s="37">
        <v>52747</v>
      </c>
      <c r="N88" s="37">
        <v>58710</v>
      </c>
      <c r="O88" s="66">
        <v>1088380</v>
      </c>
    </row>
    <row r="89" spans="2:15" ht="18" customHeight="1" x14ac:dyDescent="0.2">
      <c r="B89" s="47" t="s">
        <v>94</v>
      </c>
      <c r="C89" s="37">
        <v>142825</v>
      </c>
      <c r="D89" s="37">
        <v>187946</v>
      </c>
      <c r="E89" s="37">
        <v>357296</v>
      </c>
      <c r="F89" s="37">
        <v>434863</v>
      </c>
      <c r="G89" s="37">
        <v>729505</v>
      </c>
      <c r="H89" s="37">
        <v>614727</v>
      </c>
      <c r="I89" s="37">
        <v>1035466</v>
      </c>
      <c r="J89" s="37">
        <v>882703</v>
      </c>
      <c r="K89" s="37">
        <v>772162</v>
      </c>
      <c r="L89" s="37">
        <v>925928</v>
      </c>
      <c r="M89" s="37">
        <v>281569</v>
      </c>
      <c r="N89" s="37">
        <v>255622</v>
      </c>
      <c r="O89" s="66">
        <v>6620612</v>
      </c>
    </row>
    <row r="90" spans="2:15" ht="18" customHeight="1" x14ac:dyDescent="0.2">
      <c r="B90" s="47" t="s">
        <v>97</v>
      </c>
      <c r="C90" s="37">
        <v>50942</v>
      </c>
      <c r="D90" s="37">
        <v>49830</v>
      </c>
      <c r="E90" s="37">
        <v>67952</v>
      </c>
      <c r="F90" s="37">
        <v>56450</v>
      </c>
      <c r="G90" s="37">
        <v>69473</v>
      </c>
      <c r="H90" s="37">
        <v>53932</v>
      </c>
      <c r="I90" s="37">
        <v>48955</v>
      </c>
      <c r="J90" s="37">
        <v>64242</v>
      </c>
      <c r="K90" s="37">
        <v>57978</v>
      </c>
      <c r="L90" s="37">
        <v>71060</v>
      </c>
      <c r="M90" s="37">
        <v>59165</v>
      </c>
      <c r="N90" s="37">
        <v>57154</v>
      </c>
      <c r="O90" s="66">
        <v>707133</v>
      </c>
    </row>
    <row r="91" spans="2:15" ht="18" customHeight="1" x14ac:dyDescent="0.2">
      <c r="B91" s="47" t="s">
        <v>109</v>
      </c>
      <c r="C91" s="37">
        <v>5654</v>
      </c>
      <c r="D91" s="37">
        <v>6752</v>
      </c>
      <c r="E91" s="37">
        <v>12067</v>
      </c>
      <c r="F91" s="37">
        <v>12067</v>
      </c>
      <c r="G91" s="37">
        <v>17328</v>
      </c>
      <c r="H91" s="37">
        <v>32774</v>
      </c>
      <c r="I91" s="37">
        <v>43956</v>
      </c>
      <c r="J91" s="37">
        <v>42314</v>
      </c>
      <c r="K91" s="37">
        <v>36602</v>
      </c>
      <c r="L91" s="37">
        <v>26184</v>
      </c>
      <c r="M91" s="37">
        <v>9384</v>
      </c>
      <c r="N91" s="37">
        <v>6984</v>
      </c>
      <c r="O91" s="66">
        <v>252066</v>
      </c>
    </row>
    <row r="92" spans="2:15" ht="18" customHeight="1" x14ac:dyDescent="0.2">
      <c r="B92" s="47" t="s">
        <v>110</v>
      </c>
      <c r="C92" s="37">
        <v>104</v>
      </c>
      <c r="D92" s="37">
        <v>188</v>
      </c>
      <c r="E92" s="37">
        <v>340</v>
      </c>
      <c r="F92" s="37">
        <v>332</v>
      </c>
      <c r="G92" s="37">
        <v>431</v>
      </c>
      <c r="H92" s="37">
        <v>567</v>
      </c>
      <c r="I92" s="37">
        <v>624</v>
      </c>
      <c r="J92" s="37">
        <v>414</v>
      </c>
      <c r="K92" s="37">
        <v>741</v>
      </c>
      <c r="L92" s="37">
        <v>556</v>
      </c>
      <c r="M92" s="37">
        <v>294</v>
      </c>
      <c r="N92" s="37">
        <v>167</v>
      </c>
      <c r="O92" s="66">
        <v>4758</v>
      </c>
    </row>
    <row r="93" spans="2:15" ht="18" customHeight="1" x14ac:dyDescent="0.2">
      <c r="B93" s="47" t="s">
        <v>115</v>
      </c>
      <c r="C93" s="37">
        <v>4512</v>
      </c>
      <c r="D93" s="37">
        <v>5304</v>
      </c>
      <c r="E93" s="37">
        <v>9800</v>
      </c>
      <c r="F93" s="37">
        <v>14845</v>
      </c>
      <c r="G93" s="37">
        <v>21526</v>
      </c>
      <c r="H93" s="37">
        <v>25720</v>
      </c>
      <c r="I93" s="37">
        <v>28492</v>
      </c>
      <c r="J93" s="37">
        <v>25405</v>
      </c>
      <c r="K93" s="37">
        <v>24334</v>
      </c>
      <c r="L93" s="37">
        <v>22369</v>
      </c>
      <c r="M93" s="37">
        <v>7762</v>
      </c>
      <c r="N93" s="37">
        <v>5830</v>
      </c>
      <c r="O93" s="66">
        <v>195899</v>
      </c>
    </row>
    <row r="94" spans="2:15" ht="18" customHeight="1" x14ac:dyDescent="0.2">
      <c r="B94" s="47" t="s">
        <v>119</v>
      </c>
      <c r="C94" s="37">
        <v>28868</v>
      </c>
      <c r="D94" s="37">
        <v>28461</v>
      </c>
      <c r="E94" s="37">
        <v>38717</v>
      </c>
      <c r="F94" s="37">
        <v>46821</v>
      </c>
      <c r="G94" s="37">
        <v>47121</v>
      </c>
      <c r="H94" s="37">
        <v>67512</v>
      </c>
      <c r="I94" s="37">
        <v>86423</v>
      </c>
      <c r="J94" s="37">
        <v>117775</v>
      </c>
      <c r="K94" s="37">
        <v>81497</v>
      </c>
      <c r="L94" s="37">
        <v>69963</v>
      </c>
      <c r="M94" s="37">
        <v>54405</v>
      </c>
      <c r="N94" s="37">
        <v>52105</v>
      </c>
      <c r="O94" s="66">
        <v>719668</v>
      </c>
    </row>
    <row r="95" spans="2:15" ht="18" customHeight="1" x14ac:dyDescent="0.2">
      <c r="B95" s="47" t="s">
        <v>140</v>
      </c>
      <c r="C95" s="37">
        <v>381</v>
      </c>
      <c r="D95" s="37">
        <v>551</v>
      </c>
      <c r="E95" s="37">
        <v>706</v>
      </c>
      <c r="F95" s="37">
        <v>1667</v>
      </c>
      <c r="G95" s="37">
        <v>2607</v>
      </c>
      <c r="H95" s="37">
        <v>1095</v>
      </c>
      <c r="I95" s="37">
        <v>1657</v>
      </c>
      <c r="J95" s="37">
        <v>3460</v>
      </c>
      <c r="K95" s="37">
        <v>2298</v>
      </c>
      <c r="L95" s="37">
        <v>1557</v>
      </c>
      <c r="M95" s="37">
        <v>542</v>
      </c>
      <c r="N95" s="37">
        <v>707</v>
      </c>
      <c r="O95" s="66">
        <v>17228</v>
      </c>
    </row>
    <row r="96" spans="2:15" ht="18" customHeight="1" x14ac:dyDescent="0.2">
      <c r="B96" s="47" t="s">
        <v>165</v>
      </c>
      <c r="C96" s="37">
        <v>35516</v>
      </c>
      <c r="D96" s="37">
        <v>50112</v>
      </c>
      <c r="E96" s="37">
        <v>36289</v>
      </c>
      <c r="F96" s="37">
        <v>137846</v>
      </c>
      <c r="G96" s="37">
        <v>148386</v>
      </c>
      <c r="H96" s="37">
        <v>102721</v>
      </c>
      <c r="I96" s="37">
        <v>261229</v>
      </c>
      <c r="J96" s="37">
        <v>183511</v>
      </c>
      <c r="K96" s="37">
        <v>119859</v>
      </c>
      <c r="L96" s="37">
        <v>139016</v>
      </c>
      <c r="M96" s="37">
        <v>40813</v>
      </c>
      <c r="N96" s="37">
        <v>47964</v>
      </c>
      <c r="O96" s="66">
        <v>1303262</v>
      </c>
    </row>
    <row r="97" spans="2:15" ht="18" customHeight="1" x14ac:dyDescent="0.2">
      <c r="B97" s="47" t="s">
        <v>176</v>
      </c>
      <c r="C97" s="37">
        <v>5263</v>
      </c>
      <c r="D97" s="37">
        <v>6947</v>
      </c>
      <c r="E97" s="37">
        <v>10684</v>
      </c>
      <c r="F97" s="37">
        <v>14656</v>
      </c>
      <c r="G97" s="37">
        <v>20529</v>
      </c>
      <c r="H97" s="37">
        <v>34441</v>
      </c>
      <c r="I97" s="37">
        <v>48576</v>
      </c>
      <c r="J97" s="37">
        <v>21662</v>
      </c>
      <c r="K97" s="37">
        <v>24664</v>
      </c>
      <c r="L97" s="37">
        <v>20633</v>
      </c>
      <c r="M97" s="37">
        <v>8027</v>
      </c>
      <c r="N97" s="37">
        <v>6912</v>
      </c>
      <c r="O97" s="66">
        <v>222994</v>
      </c>
    </row>
    <row r="98" spans="2:15" ht="18" customHeight="1" x14ac:dyDescent="0.2">
      <c r="B98" s="47" t="s">
        <v>188</v>
      </c>
      <c r="C98" s="37">
        <v>19417</v>
      </c>
      <c r="D98" s="37">
        <v>20457</v>
      </c>
      <c r="E98" s="37">
        <v>29428</v>
      </c>
      <c r="F98" s="37">
        <v>96843</v>
      </c>
      <c r="G98" s="37">
        <v>228042</v>
      </c>
      <c r="H98" s="37">
        <v>292534</v>
      </c>
      <c r="I98" s="37">
        <v>319552</v>
      </c>
      <c r="J98" s="37">
        <v>321680</v>
      </c>
      <c r="K98" s="37">
        <v>295754</v>
      </c>
      <c r="L98" s="37">
        <v>185212</v>
      </c>
      <c r="M98" s="37">
        <v>36435</v>
      </c>
      <c r="N98" s="37">
        <v>21632</v>
      </c>
      <c r="O98" s="66">
        <v>1866986</v>
      </c>
    </row>
    <row r="99" spans="2:15" ht="18" customHeight="1" x14ac:dyDescent="0.2">
      <c r="B99" s="47" t="s">
        <v>190</v>
      </c>
      <c r="C99" s="37">
        <v>4928</v>
      </c>
      <c r="D99" s="37">
        <v>5304</v>
      </c>
      <c r="E99" s="37">
        <v>7582</v>
      </c>
      <c r="F99" s="37">
        <v>9482</v>
      </c>
      <c r="G99" s="37">
        <v>10052</v>
      </c>
      <c r="H99" s="37">
        <v>10923</v>
      </c>
      <c r="I99" s="37">
        <v>12099</v>
      </c>
      <c r="J99" s="37">
        <v>15775</v>
      </c>
      <c r="K99" s="37">
        <v>12849</v>
      </c>
      <c r="L99" s="37">
        <v>10844</v>
      </c>
      <c r="M99" s="37">
        <v>6724</v>
      </c>
      <c r="N99" s="37">
        <v>5809</v>
      </c>
      <c r="O99" s="66">
        <v>112371</v>
      </c>
    </row>
    <row r="100" spans="2:15" ht="18" customHeight="1" x14ac:dyDescent="0.2">
      <c r="B100" s="47" t="s">
        <v>210</v>
      </c>
      <c r="C100" s="37">
        <v>2415</v>
      </c>
      <c r="D100" s="37">
        <v>3394</v>
      </c>
      <c r="E100" s="37">
        <v>5207</v>
      </c>
      <c r="F100" s="37">
        <v>5274</v>
      </c>
      <c r="G100" s="37">
        <v>11174</v>
      </c>
      <c r="H100" s="37">
        <v>57367</v>
      </c>
      <c r="I100" s="37">
        <v>70759</v>
      </c>
      <c r="J100" s="37">
        <v>62352</v>
      </c>
      <c r="K100" s="37">
        <v>38429</v>
      </c>
      <c r="L100" s="37">
        <v>10607</v>
      </c>
      <c r="M100" s="37">
        <v>4239</v>
      </c>
      <c r="N100" s="37">
        <v>2830</v>
      </c>
      <c r="O100" s="66">
        <v>274047</v>
      </c>
    </row>
    <row r="101" spans="2:15" ht="18" customHeight="1" x14ac:dyDescent="0.2">
      <c r="B101" s="47" t="s">
        <v>218</v>
      </c>
      <c r="C101" s="37">
        <v>15572</v>
      </c>
      <c r="D101" s="37">
        <v>18473</v>
      </c>
      <c r="E101" s="37">
        <v>29071</v>
      </c>
      <c r="F101" s="37">
        <v>23176</v>
      </c>
      <c r="G101" s="37">
        <v>26230</v>
      </c>
      <c r="H101" s="37">
        <v>34421</v>
      </c>
      <c r="I101" s="37">
        <v>47367</v>
      </c>
      <c r="J101" s="37">
        <v>59506</v>
      </c>
      <c r="K101" s="37">
        <v>40862</v>
      </c>
      <c r="L101" s="37">
        <v>33566</v>
      </c>
      <c r="M101" s="37">
        <v>26905</v>
      </c>
      <c r="N101" s="37">
        <v>27747</v>
      </c>
      <c r="O101" s="66">
        <v>382896</v>
      </c>
    </row>
    <row r="102" spans="2:15" ht="18" customHeight="1" x14ac:dyDescent="0.2">
      <c r="B102" s="47" t="s">
        <v>226</v>
      </c>
      <c r="C102" s="37">
        <v>13847</v>
      </c>
      <c r="D102" s="37">
        <v>14209</v>
      </c>
      <c r="E102" s="37">
        <v>17709</v>
      </c>
      <c r="F102" s="37">
        <v>24618</v>
      </c>
      <c r="G102" s="37">
        <v>33978</v>
      </c>
      <c r="H102" s="37">
        <v>65230</v>
      </c>
      <c r="I102" s="37">
        <v>75629</v>
      </c>
      <c r="J102" s="37">
        <v>47194</v>
      </c>
      <c r="K102" s="37">
        <v>36246</v>
      </c>
      <c r="L102" s="37">
        <v>35732</v>
      </c>
      <c r="M102" s="37">
        <v>15583</v>
      </c>
      <c r="N102" s="37">
        <v>17226</v>
      </c>
      <c r="O102" s="66">
        <v>397201</v>
      </c>
    </row>
    <row r="103" spans="2:15" ht="18" customHeight="1" x14ac:dyDescent="0.2">
      <c r="B103" s="47" t="s">
        <v>227</v>
      </c>
      <c r="C103" s="37">
        <v>10573</v>
      </c>
      <c r="D103" s="37">
        <v>16372</v>
      </c>
      <c r="E103" s="37">
        <v>19738</v>
      </c>
      <c r="F103" s="37">
        <v>36223</v>
      </c>
      <c r="G103" s="37">
        <v>35000</v>
      </c>
      <c r="H103" s="37">
        <v>32658</v>
      </c>
      <c r="I103" s="37">
        <v>73687</v>
      </c>
      <c r="J103" s="37">
        <v>29059</v>
      </c>
      <c r="K103" s="37">
        <v>54997</v>
      </c>
      <c r="L103" s="37">
        <v>65849</v>
      </c>
      <c r="M103" s="37">
        <v>15452</v>
      </c>
      <c r="N103" s="37">
        <v>16749</v>
      </c>
      <c r="O103" s="66">
        <v>406357</v>
      </c>
    </row>
    <row r="104" spans="2:15" ht="18" customHeight="1" x14ac:dyDescent="0.2">
      <c r="B104" s="47" t="s">
        <v>245</v>
      </c>
      <c r="C104" s="37">
        <v>70532</v>
      </c>
      <c r="D104" s="37">
        <v>103407</v>
      </c>
      <c r="E104" s="37">
        <v>154948</v>
      </c>
      <c r="F104" s="37">
        <v>330112</v>
      </c>
      <c r="G104" s="37">
        <v>550592</v>
      </c>
      <c r="H104" s="37">
        <v>563836</v>
      </c>
      <c r="I104" s="37">
        <v>660906</v>
      </c>
      <c r="J104" s="37">
        <v>668079</v>
      </c>
      <c r="K104" s="37">
        <v>576969</v>
      </c>
      <c r="L104" s="37">
        <v>530586</v>
      </c>
      <c r="M104" s="37">
        <v>128892</v>
      </c>
      <c r="N104" s="37">
        <v>94923</v>
      </c>
      <c r="O104" s="66">
        <v>4433782</v>
      </c>
    </row>
    <row r="105" spans="2:15" ht="18" customHeight="1" x14ac:dyDescent="0.2">
      <c r="B105" s="47" t="s">
        <v>547</v>
      </c>
      <c r="C105" s="37"/>
      <c r="D105" s="37"/>
      <c r="E105" s="37"/>
      <c r="F105" s="37"/>
      <c r="G105" s="37"/>
      <c r="H105" s="37"/>
      <c r="I105" s="37"/>
      <c r="J105" s="37"/>
      <c r="K105" s="37"/>
      <c r="L105" s="37"/>
      <c r="M105" s="37"/>
      <c r="N105" s="37"/>
      <c r="O105" s="66"/>
    </row>
    <row r="106" spans="2:15" ht="18" customHeight="1" x14ac:dyDescent="0.2">
      <c r="B106" s="55" t="s">
        <v>289</v>
      </c>
      <c r="C106" s="56">
        <v>500340</v>
      </c>
      <c r="D106" s="56">
        <v>644092</v>
      </c>
      <c r="E106" s="56">
        <v>922636</v>
      </c>
      <c r="F106" s="56">
        <v>1454484</v>
      </c>
      <c r="G106" s="56">
        <v>2226303</v>
      </c>
      <c r="H106" s="56">
        <v>2334472</v>
      </c>
      <c r="I106" s="56">
        <v>3490007</v>
      </c>
      <c r="J106" s="56">
        <v>2999402</v>
      </c>
      <c r="K106" s="56">
        <v>2487834</v>
      </c>
      <c r="L106" s="56">
        <v>2424016</v>
      </c>
      <c r="M106" s="56">
        <v>819388</v>
      </c>
      <c r="N106" s="56">
        <v>755615</v>
      </c>
      <c r="O106" s="52">
        <v>21058589</v>
      </c>
    </row>
    <row r="107" spans="2:15" ht="18" customHeight="1" x14ac:dyDescent="0.2">
      <c r="B107" s="55" t="s">
        <v>290</v>
      </c>
      <c r="C107" s="56">
        <v>768651</v>
      </c>
      <c r="D107" s="56">
        <v>953267</v>
      </c>
      <c r="E107" s="56">
        <v>1292853</v>
      </c>
      <c r="F107" s="56">
        <v>1957922</v>
      </c>
      <c r="G107" s="56">
        <v>2773926</v>
      </c>
      <c r="H107" s="56">
        <v>2964952</v>
      </c>
      <c r="I107" s="56">
        <v>4108260</v>
      </c>
      <c r="J107" s="56">
        <v>3690328</v>
      </c>
      <c r="K107" s="56">
        <v>3169262</v>
      </c>
      <c r="L107" s="56">
        <v>3011102</v>
      </c>
      <c r="M107" s="56">
        <v>1210513</v>
      </c>
      <c r="N107" s="56">
        <v>1124609</v>
      </c>
      <c r="O107" s="52">
        <v>27025645</v>
      </c>
    </row>
    <row r="108" spans="2:15" ht="18" customHeight="1" x14ac:dyDescent="0.2">
      <c r="B108" s="55" t="s">
        <v>291</v>
      </c>
      <c r="C108" s="56">
        <v>74</v>
      </c>
      <c r="D108" s="56">
        <v>80</v>
      </c>
      <c r="E108" s="56">
        <v>53</v>
      </c>
      <c r="F108" s="56">
        <v>75</v>
      </c>
      <c r="G108" s="56">
        <v>76</v>
      </c>
      <c r="H108" s="56">
        <v>89</v>
      </c>
      <c r="I108" s="56">
        <v>135</v>
      </c>
      <c r="J108" s="56">
        <v>109</v>
      </c>
      <c r="K108" s="56">
        <v>106</v>
      </c>
      <c r="L108" s="56">
        <v>88</v>
      </c>
      <c r="M108" s="56">
        <v>72</v>
      </c>
      <c r="N108" s="56">
        <v>76</v>
      </c>
      <c r="O108" s="52">
        <v>1033</v>
      </c>
    </row>
    <row r="109" spans="2:15" ht="18" customHeight="1" x14ac:dyDescent="0.2">
      <c r="B109" s="47" t="s">
        <v>31</v>
      </c>
      <c r="C109" s="37">
        <v>5904</v>
      </c>
      <c r="D109" s="37">
        <v>4385</v>
      </c>
      <c r="E109" s="37">
        <v>6781</v>
      </c>
      <c r="F109" s="37">
        <v>11523</v>
      </c>
      <c r="G109" s="37">
        <v>22168</v>
      </c>
      <c r="H109" s="37">
        <v>26298</v>
      </c>
      <c r="I109" s="37">
        <v>28738</v>
      </c>
      <c r="J109" s="37">
        <v>27624</v>
      </c>
      <c r="K109" s="37">
        <v>31293</v>
      </c>
      <c r="L109" s="37">
        <v>23188</v>
      </c>
      <c r="M109" s="37">
        <v>8575</v>
      </c>
      <c r="N109" s="37">
        <v>9397</v>
      </c>
      <c r="O109" s="66">
        <v>205874</v>
      </c>
    </row>
    <row r="110" spans="2:15" ht="18" customHeight="1" x14ac:dyDescent="0.2">
      <c r="B110" s="47" t="s">
        <v>55</v>
      </c>
      <c r="C110" s="37">
        <v>11178</v>
      </c>
      <c r="D110" s="37">
        <v>11619</v>
      </c>
      <c r="E110" s="37">
        <v>14934</v>
      </c>
      <c r="F110" s="37">
        <v>17556</v>
      </c>
      <c r="G110" s="37">
        <v>29897</v>
      </c>
      <c r="H110" s="37">
        <v>30413</v>
      </c>
      <c r="I110" s="37">
        <v>37080</v>
      </c>
      <c r="J110" s="37">
        <v>38217</v>
      </c>
      <c r="K110" s="37">
        <v>36334</v>
      </c>
      <c r="L110" s="37">
        <v>42424</v>
      </c>
      <c r="M110" s="37">
        <v>16919</v>
      </c>
      <c r="N110" s="37">
        <v>16157</v>
      </c>
      <c r="O110" s="66">
        <v>302728</v>
      </c>
    </row>
    <row r="111" spans="2:15" ht="18" customHeight="1" x14ac:dyDescent="0.2">
      <c r="B111" s="47" t="s">
        <v>123</v>
      </c>
      <c r="C111" s="37">
        <v>6271</v>
      </c>
      <c r="D111" s="37">
        <v>8204</v>
      </c>
      <c r="E111" s="37">
        <v>9802</v>
      </c>
      <c r="F111" s="37">
        <v>9261</v>
      </c>
      <c r="G111" s="37">
        <v>10217</v>
      </c>
      <c r="H111" s="37">
        <v>11891</v>
      </c>
      <c r="I111" s="37">
        <v>10658</v>
      </c>
      <c r="J111" s="37">
        <v>16192</v>
      </c>
      <c r="K111" s="37">
        <v>16458</v>
      </c>
      <c r="L111" s="37">
        <v>14889</v>
      </c>
      <c r="M111" s="37">
        <v>9767</v>
      </c>
      <c r="N111" s="37">
        <v>11087</v>
      </c>
      <c r="O111" s="66">
        <v>134697</v>
      </c>
    </row>
    <row r="112" spans="2:15" ht="18" customHeight="1" x14ac:dyDescent="0.2">
      <c r="B112" s="47" t="s">
        <v>152</v>
      </c>
      <c r="C112" s="37">
        <v>4402</v>
      </c>
      <c r="D112" s="37">
        <v>4329</v>
      </c>
      <c r="E112" s="37">
        <v>10092</v>
      </c>
      <c r="F112" s="37">
        <v>9063</v>
      </c>
      <c r="G112" s="37">
        <v>13816</v>
      </c>
      <c r="H112" s="37">
        <v>13399</v>
      </c>
      <c r="I112" s="37">
        <v>19536</v>
      </c>
      <c r="J112" s="37">
        <v>14602</v>
      </c>
      <c r="K112" s="37">
        <v>19047</v>
      </c>
      <c r="L112" s="37">
        <v>18153</v>
      </c>
      <c r="M112" s="37">
        <v>8903</v>
      </c>
      <c r="N112" s="37">
        <v>7621</v>
      </c>
      <c r="O112" s="66">
        <v>142963</v>
      </c>
    </row>
    <row r="113" spans="2:15" ht="18" customHeight="1" x14ac:dyDescent="0.2">
      <c r="B113" s="47" t="s">
        <v>167</v>
      </c>
      <c r="C113" s="37">
        <v>871</v>
      </c>
      <c r="D113" s="37">
        <v>729</v>
      </c>
      <c r="E113" s="37">
        <v>1352</v>
      </c>
      <c r="F113" s="37">
        <v>1924</v>
      </c>
      <c r="G113" s="37">
        <v>3562</v>
      </c>
      <c r="H113" s="37">
        <v>4600</v>
      </c>
      <c r="I113" s="37">
        <v>4613</v>
      </c>
      <c r="J113" s="37">
        <v>5027</v>
      </c>
      <c r="K113" s="37">
        <v>5697</v>
      </c>
      <c r="L113" s="37">
        <v>4187</v>
      </c>
      <c r="M113" s="37">
        <v>1618</v>
      </c>
      <c r="N113" s="37">
        <v>1451</v>
      </c>
      <c r="O113" s="66">
        <v>35631</v>
      </c>
    </row>
    <row r="114" spans="2:15" ht="18" customHeight="1" x14ac:dyDescent="0.2">
      <c r="B114" s="47" t="s">
        <v>216</v>
      </c>
      <c r="C114" s="37">
        <v>15481</v>
      </c>
      <c r="D114" s="37">
        <v>13608</v>
      </c>
      <c r="E114" s="37">
        <v>13655</v>
      </c>
      <c r="F114" s="37">
        <v>16369</v>
      </c>
      <c r="G114" s="37">
        <v>20199</v>
      </c>
      <c r="H114" s="37">
        <v>19704</v>
      </c>
      <c r="I114" s="37">
        <v>18280</v>
      </c>
      <c r="J114" s="37">
        <v>17419</v>
      </c>
      <c r="K114" s="37">
        <v>22135</v>
      </c>
      <c r="L114" s="37">
        <v>21175</v>
      </c>
      <c r="M114" s="37">
        <v>14833</v>
      </c>
      <c r="N114" s="37">
        <v>14073</v>
      </c>
      <c r="O114" s="66">
        <v>206931</v>
      </c>
    </row>
    <row r="115" spans="2:15" ht="18" customHeight="1" x14ac:dyDescent="0.2">
      <c r="B115" s="47" t="s">
        <v>248</v>
      </c>
      <c r="C115" s="37">
        <v>50071</v>
      </c>
      <c r="D115" s="37">
        <v>46462</v>
      </c>
      <c r="E115" s="37">
        <v>72553</v>
      </c>
      <c r="F115" s="37">
        <v>76772</v>
      </c>
      <c r="G115" s="37">
        <v>143661</v>
      </c>
      <c r="H115" s="37">
        <v>188316</v>
      </c>
      <c r="I115" s="37">
        <v>194014</v>
      </c>
      <c r="J115" s="37">
        <v>171250</v>
      </c>
      <c r="K115" s="37">
        <v>160307</v>
      </c>
      <c r="L115" s="37">
        <v>178260</v>
      </c>
      <c r="M115" s="37">
        <v>82965</v>
      </c>
      <c r="N115" s="37">
        <v>77560</v>
      </c>
      <c r="O115" s="66">
        <v>1442191</v>
      </c>
    </row>
    <row r="116" spans="2:15" ht="18" customHeight="1" x14ac:dyDescent="0.2">
      <c r="B116" s="55" t="s">
        <v>292</v>
      </c>
      <c r="C116" s="56">
        <v>94178</v>
      </c>
      <c r="D116" s="56">
        <v>89336</v>
      </c>
      <c r="E116" s="56">
        <v>129169</v>
      </c>
      <c r="F116" s="56">
        <v>142468</v>
      </c>
      <c r="G116" s="56">
        <v>243520</v>
      </c>
      <c r="H116" s="56">
        <v>294621</v>
      </c>
      <c r="I116" s="56">
        <v>312919</v>
      </c>
      <c r="J116" s="56">
        <v>290331</v>
      </c>
      <c r="K116" s="56">
        <v>291271</v>
      </c>
      <c r="L116" s="56">
        <v>302276</v>
      </c>
      <c r="M116" s="56">
        <v>143580</v>
      </c>
      <c r="N116" s="56">
        <v>137346</v>
      </c>
      <c r="O116" s="52">
        <v>2471015</v>
      </c>
    </row>
    <row r="117" spans="2:15" ht="18" customHeight="1" x14ac:dyDescent="0.2">
      <c r="B117" s="55" t="s">
        <v>293</v>
      </c>
      <c r="C117" s="56">
        <v>2161</v>
      </c>
      <c r="D117" s="56">
        <v>2586</v>
      </c>
      <c r="E117" s="56">
        <v>2223</v>
      </c>
      <c r="F117" s="56">
        <v>3995</v>
      </c>
      <c r="G117" s="56">
        <v>5106</v>
      </c>
      <c r="H117" s="56">
        <v>5952</v>
      </c>
      <c r="I117" s="56">
        <v>7630</v>
      </c>
      <c r="J117" s="56">
        <v>6315</v>
      </c>
      <c r="K117" s="56">
        <v>6376</v>
      </c>
      <c r="L117" s="56">
        <v>5114</v>
      </c>
      <c r="M117" s="56">
        <v>2241</v>
      </c>
      <c r="N117" s="56">
        <v>2873</v>
      </c>
      <c r="O117" s="52">
        <v>52572</v>
      </c>
    </row>
    <row r="118" spans="2:15" ht="18" customHeight="1" x14ac:dyDescent="0.2">
      <c r="B118" s="57" t="s">
        <v>294</v>
      </c>
      <c r="C118" s="52">
        <v>2047027</v>
      </c>
      <c r="D118" s="52">
        <v>2294579</v>
      </c>
      <c r="E118" s="52">
        <v>2701244</v>
      </c>
      <c r="F118" s="52">
        <v>3611244</v>
      </c>
      <c r="G118" s="52">
        <v>5130119</v>
      </c>
      <c r="H118" s="52">
        <v>5860446</v>
      </c>
      <c r="I118" s="52">
        <v>7333812</v>
      </c>
      <c r="J118" s="52">
        <v>6825403</v>
      </c>
      <c r="K118" s="52">
        <v>6054431</v>
      </c>
      <c r="L118" s="52">
        <v>5448459</v>
      </c>
      <c r="M118" s="52">
        <v>2733663</v>
      </c>
      <c r="N118" s="52">
        <v>2588856</v>
      </c>
      <c r="O118" s="52">
        <v>52629283</v>
      </c>
    </row>
  </sheetData>
  <mergeCells count="8">
    <mergeCell ref="B64:B65"/>
    <mergeCell ref="C64:N64"/>
    <mergeCell ref="O64:O65"/>
    <mergeCell ref="B1:O1"/>
    <mergeCell ref="C2:N2"/>
    <mergeCell ref="O2:O3"/>
    <mergeCell ref="B2:B3"/>
    <mergeCell ref="B63:O63"/>
  </mergeCells>
  <printOptions horizontalCentered="1"/>
  <pageMargins left="0.23622047244094491" right="0.23622047244094491" top="0.98425196850393704" bottom="0.51181102362204722" header="0.51181102362204722" footer="0.51181102362204722"/>
  <pageSetup scale="61" orientation="portrait" r:id="rId1"/>
  <headerFooter alignWithMargins="0"/>
  <rowBreaks count="1" manualBreakCount="1">
    <brk id="62" min="1"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ADD8E6"/>
  </sheetPr>
  <dimension ref="B1:GT114"/>
  <sheetViews>
    <sheetView view="pageBreakPreview" zoomScaleNormal="100" zoomScaleSheetLayoutView="100" workbookViewId="0"/>
  </sheetViews>
  <sheetFormatPr defaultRowHeight="12" x14ac:dyDescent="0.2"/>
  <cols>
    <col min="1" max="1" width="9.140625" style="146"/>
    <col min="2" max="2" width="23" style="146" customWidth="1"/>
    <col min="3" max="3" width="9.28515625" style="146" customWidth="1"/>
    <col min="4" max="6" width="6.140625" style="146" customWidth="1"/>
    <col min="7" max="7" width="7.85546875" style="146" customWidth="1"/>
    <col min="8" max="8" width="9.140625" style="146" customWidth="1"/>
    <col min="9" max="9" width="9" style="146" customWidth="1"/>
    <col min="10" max="10" width="6.85546875" style="146" customWidth="1"/>
    <col min="11" max="11" width="7.85546875" style="146" customWidth="1"/>
    <col min="12" max="12" width="8" style="146" customWidth="1"/>
    <col min="13" max="13" width="9" style="146" customWidth="1"/>
    <col min="14" max="14" width="9.85546875" style="146" customWidth="1"/>
    <col min="15" max="15" width="8.42578125" style="146" customWidth="1"/>
    <col min="16" max="16" width="6.85546875" style="146" customWidth="1"/>
    <col min="17" max="17" width="7" style="146" customWidth="1"/>
    <col min="18" max="18" width="5.7109375" style="146" customWidth="1"/>
    <col min="19" max="19" width="6.85546875" style="146" customWidth="1"/>
    <col min="20" max="20" width="5.42578125" style="146" customWidth="1"/>
    <col min="21" max="21" width="6.42578125" style="146" customWidth="1"/>
    <col min="22" max="22" width="9.85546875" style="146" customWidth="1"/>
    <col min="23" max="24" width="9" style="146" customWidth="1"/>
    <col min="25" max="25" width="7.85546875" style="146" customWidth="1"/>
    <col min="26" max="26" width="9" style="146" customWidth="1"/>
    <col min="27" max="27" width="5.28515625" style="146" customWidth="1"/>
    <col min="28" max="28" width="8.85546875" style="146" customWidth="1"/>
    <col min="29" max="30" width="8.5703125" style="146" customWidth="1"/>
    <col min="31" max="31" width="7.85546875" style="146" customWidth="1"/>
    <col min="32" max="32" width="6.85546875" style="146" customWidth="1"/>
    <col min="33" max="33" width="6.7109375" style="146" customWidth="1"/>
    <col min="34" max="34" width="8.85546875" style="146" customWidth="1"/>
    <col min="35" max="35" width="5.85546875" style="146" customWidth="1"/>
    <col min="36" max="36" width="7.85546875" style="146" customWidth="1"/>
    <col min="37" max="37" width="8.140625" style="146" customWidth="1"/>
    <col min="38" max="38" width="7.42578125" style="146" customWidth="1"/>
    <col min="39" max="40" width="6.85546875" style="146" customWidth="1"/>
    <col min="41" max="41" width="7.28515625" style="146" customWidth="1"/>
    <col min="42" max="42" width="6.85546875" style="146" customWidth="1"/>
    <col min="43" max="43" width="6.5703125" style="146" customWidth="1"/>
    <col min="44" max="44" width="8.5703125" style="146" customWidth="1"/>
    <col min="45" max="45" width="8.28515625" style="146" customWidth="1"/>
    <col min="46" max="46" width="5.85546875" style="146" customWidth="1"/>
    <col min="47" max="47" width="9" style="146" customWidth="1"/>
    <col min="48" max="48" width="8.28515625" style="146" customWidth="1"/>
    <col min="49" max="49" width="9.5703125" style="146" customWidth="1"/>
    <col min="50" max="50" width="5.85546875" style="146" customWidth="1"/>
    <col min="51" max="51" width="8.28515625" style="146" customWidth="1"/>
    <col min="52" max="52" width="6.85546875" style="146" customWidth="1"/>
    <col min="53" max="53" width="7.85546875" style="146" customWidth="1"/>
    <col min="54" max="56" width="9.5703125" style="146" customWidth="1"/>
    <col min="57" max="57" width="6.85546875" style="146" customWidth="1"/>
    <col min="58" max="58" width="9.28515625" style="146" customWidth="1"/>
    <col min="59" max="59" width="10.28515625" style="146" customWidth="1"/>
    <col min="60" max="60" width="9.140625" style="146" customWidth="1"/>
    <col min="61" max="61" width="9" style="146" customWidth="1"/>
    <col min="62" max="62" width="8" style="146" customWidth="1"/>
    <col min="63" max="63" width="9.140625" style="146" customWidth="1"/>
    <col min="64" max="64" width="6" style="146" customWidth="1"/>
    <col min="65" max="65" width="8.85546875" style="146" customWidth="1"/>
    <col min="66" max="66" width="6.85546875" style="146" customWidth="1"/>
    <col min="67" max="67" width="7.85546875" style="146" customWidth="1"/>
    <col min="68" max="68" width="8.5703125" style="146" customWidth="1"/>
    <col min="69" max="72" width="9" style="146" customWidth="1"/>
    <col min="73" max="73" width="8.7109375" style="146" customWidth="1"/>
    <col min="74" max="74" width="9.140625" style="146" customWidth="1"/>
    <col min="75" max="76" width="9" style="146" customWidth="1"/>
    <col min="77" max="77" width="7.85546875" style="146" customWidth="1"/>
    <col min="78" max="79" width="6.7109375" style="146" customWidth="1"/>
    <col min="80" max="80" width="7.28515625" style="146" customWidth="1"/>
    <col min="81" max="81" width="7.140625" style="146" customWidth="1"/>
    <col min="82" max="82" width="10.140625" style="146" customWidth="1"/>
    <col min="83" max="83" width="8" style="146" customWidth="1"/>
    <col min="84" max="84" width="6.7109375" style="146" customWidth="1"/>
    <col min="85" max="85" width="6.42578125" style="146" customWidth="1"/>
    <col min="86" max="86" width="9" style="146" customWidth="1"/>
    <col min="87" max="87" width="6.42578125" style="146" customWidth="1"/>
    <col min="88" max="88" width="9" style="146" customWidth="1"/>
    <col min="89" max="89" width="9.28515625" style="146" customWidth="1"/>
    <col min="90" max="90" width="9" style="146" customWidth="1"/>
    <col min="91" max="92" width="6.85546875" style="146" customWidth="1"/>
    <col min="93" max="93" width="9" style="146" customWidth="1"/>
    <col min="94" max="94" width="6.5703125" style="146" customWidth="1"/>
    <col min="95" max="95" width="7.85546875" style="146" customWidth="1"/>
    <col min="96" max="96" width="7.28515625" style="146" customWidth="1"/>
    <col min="97" max="97" width="6.85546875" style="146" customWidth="1"/>
    <col min="98" max="98" width="7.85546875" style="146" customWidth="1"/>
    <col min="99" max="99" width="9.85546875" style="146" customWidth="1"/>
    <col min="100" max="100" width="8.85546875" style="146" customWidth="1"/>
    <col min="101" max="101" width="6.85546875" style="146" customWidth="1"/>
    <col min="102" max="102" width="10.5703125" style="146" customWidth="1"/>
    <col min="103" max="103" width="7.28515625" style="146" customWidth="1"/>
    <col min="104" max="104" width="10.7109375" style="146" customWidth="1"/>
    <col min="105" max="105" width="8.42578125" style="146" customWidth="1"/>
    <col min="106" max="106" width="6.5703125" style="146" customWidth="1"/>
    <col min="107" max="107" width="10.42578125" style="146" customWidth="1"/>
    <col min="108" max="108" width="9.85546875" style="146" customWidth="1"/>
    <col min="109" max="109" width="9.140625" style="146" customWidth="1"/>
    <col min="110" max="110" width="6" style="146" customWidth="1"/>
    <col min="111" max="111" width="6.85546875" style="146" customWidth="1"/>
    <col min="112" max="112" width="7.85546875" style="146" customWidth="1"/>
    <col min="113" max="113" width="5.85546875" style="146" customWidth="1"/>
    <col min="114" max="114" width="10" style="146" customWidth="1"/>
    <col min="115" max="115" width="5.28515625" style="146" customWidth="1"/>
    <col min="116" max="116" width="8.85546875" style="146" customWidth="1"/>
    <col min="117" max="117" width="14.85546875" style="146" customWidth="1"/>
    <col min="118" max="118" width="8.28515625" style="146" customWidth="1"/>
    <col min="119" max="119" width="6.85546875" style="146" customWidth="1"/>
    <col min="120" max="120" width="10.7109375" style="146" customWidth="1"/>
    <col min="121" max="121" width="10.28515625" style="146" customWidth="1"/>
    <col min="122" max="122" width="7.85546875" style="146" customWidth="1"/>
    <col min="123" max="123" width="9.42578125" style="146" customWidth="1"/>
    <col min="124" max="124" width="9" style="146" customWidth="1"/>
    <col min="125" max="125" width="6.85546875" style="146" customWidth="1"/>
    <col min="126" max="126" width="7.28515625" style="146" customWidth="1"/>
    <col min="127" max="127" width="6.42578125" style="146" customWidth="1"/>
    <col min="128" max="128" width="7" style="146" customWidth="1"/>
    <col min="129" max="129" width="6.85546875" style="146" customWidth="1"/>
    <col min="130" max="130" width="8" style="146" customWidth="1"/>
    <col min="131" max="131" width="9" style="146" customWidth="1"/>
    <col min="132" max="132" width="7.42578125" style="146" customWidth="1"/>
    <col min="133" max="133" width="8.28515625" style="146" customWidth="1"/>
    <col min="134" max="134" width="7.28515625" style="146" customWidth="1"/>
    <col min="135" max="135" width="6.85546875" style="146" customWidth="1"/>
    <col min="136" max="136" width="8.7109375" style="146" customWidth="1"/>
    <col min="137" max="137" width="6.85546875" style="146" customWidth="1"/>
    <col min="138" max="138" width="7" style="146" customWidth="1"/>
    <col min="139" max="139" width="10.140625" style="146" customWidth="1"/>
    <col min="140" max="140" width="7.42578125" style="146" customWidth="1"/>
    <col min="141" max="141" width="7.85546875" style="146" customWidth="1"/>
    <col min="142" max="142" width="8.28515625" style="146" customWidth="1"/>
    <col min="143" max="144" width="7.85546875" style="146" customWidth="1"/>
    <col min="145" max="145" width="8.85546875" style="146" customWidth="1"/>
    <col min="146" max="146" width="6.85546875" style="146" customWidth="1"/>
    <col min="147" max="147" width="8.85546875" style="146" customWidth="1"/>
    <col min="148" max="148" width="9.42578125" style="146" customWidth="1"/>
    <col min="149" max="151" width="8.7109375" style="146" customWidth="1"/>
    <col min="152" max="152" width="5.85546875" style="146" customWidth="1"/>
    <col min="153" max="153" width="6.140625" style="146" customWidth="1"/>
    <col min="154" max="154" width="8.7109375" style="146" customWidth="1"/>
    <col min="155" max="155" width="9.42578125" style="146" customWidth="1"/>
    <col min="156" max="156" width="6" style="146" customWidth="1"/>
    <col min="157" max="157" width="8.85546875" style="146" customWidth="1"/>
    <col min="158" max="158" width="10" style="146" customWidth="1"/>
    <col min="159" max="159" width="5.42578125" style="146" customWidth="1"/>
    <col min="160" max="160" width="6.85546875" style="146" customWidth="1"/>
    <col min="161" max="161" width="7.28515625" style="146" customWidth="1"/>
    <col min="162" max="163" width="6.85546875" style="146" customWidth="1"/>
    <col min="164" max="164" width="6.5703125" style="146" customWidth="1"/>
    <col min="165" max="165" width="5" style="146" customWidth="1"/>
    <col min="166" max="168" width="7.7109375" style="146" customWidth="1"/>
    <col min="169" max="169" width="6.42578125" style="146" customWidth="1"/>
    <col min="170" max="170" width="8" style="146" customWidth="1"/>
    <col min="171" max="171" width="9" style="146" customWidth="1"/>
    <col min="172" max="172" width="4.85546875" style="146" customWidth="1"/>
    <col min="173" max="173" width="9" style="146" customWidth="1"/>
    <col min="174" max="174" width="10.5703125" style="146" customWidth="1"/>
    <col min="175" max="175" width="8.28515625" style="146" customWidth="1"/>
    <col min="176" max="177" width="6.85546875" style="146" customWidth="1"/>
    <col min="178" max="178" width="5.85546875" style="146" customWidth="1"/>
    <col min="179" max="179" width="6.85546875" style="146" customWidth="1"/>
    <col min="180" max="180" width="9" style="146" customWidth="1"/>
    <col min="181" max="181" width="5.85546875" style="146" customWidth="1"/>
    <col min="182" max="183" width="8.28515625" style="146" customWidth="1"/>
    <col min="184" max="185" width="8.140625" style="146" customWidth="1"/>
    <col min="186" max="186" width="5.5703125" style="146" customWidth="1"/>
    <col min="187" max="188" width="7.85546875" style="146" customWidth="1"/>
    <col min="189" max="189" width="8.42578125" style="146" customWidth="1"/>
    <col min="190" max="190" width="6.85546875" style="146" customWidth="1"/>
    <col min="191" max="191" width="9" style="146" customWidth="1"/>
    <col min="192" max="192" width="7.42578125" style="146" customWidth="1"/>
    <col min="193" max="193" width="6.85546875" style="146" customWidth="1"/>
    <col min="194" max="194" width="7.85546875" style="146" customWidth="1"/>
    <col min="195" max="195" width="9.140625" style="146" customWidth="1"/>
    <col min="196" max="196" width="5.85546875" style="146" customWidth="1"/>
    <col min="197" max="197" width="9.140625" style="146" customWidth="1"/>
    <col min="198" max="198" width="9.42578125" style="146" customWidth="1"/>
    <col min="199" max="199" width="8.5703125" style="146" customWidth="1"/>
    <col min="200" max="200" width="9.42578125" style="146" bestFit="1" customWidth="1"/>
    <col min="201" max="201" width="10.28515625" style="146" customWidth="1"/>
    <col min="202" max="202" width="12.42578125" style="247" customWidth="1"/>
    <col min="203" max="16384" width="9.140625" style="146"/>
  </cols>
  <sheetData>
    <row r="1" spans="2:202" s="145" customFormat="1" ht="30" customHeight="1" thickBot="1" x14ac:dyDescent="0.25">
      <c r="B1" s="344" t="s">
        <v>660</v>
      </c>
      <c r="C1" s="344"/>
      <c r="D1" s="344"/>
      <c r="E1" s="344"/>
      <c r="F1" s="344"/>
      <c r="G1" s="344"/>
      <c r="H1" s="344"/>
      <c r="I1" s="344"/>
      <c r="J1" s="344"/>
      <c r="K1" s="344"/>
      <c r="L1" s="344"/>
      <c r="M1" s="344"/>
      <c r="N1" s="344"/>
      <c r="O1" s="344"/>
      <c r="P1" s="344"/>
      <c r="Q1" s="344"/>
      <c r="R1" s="344"/>
      <c r="S1" s="344"/>
      <c r="T1" s="344"/>
      <c r="U1" s="344"/>
      <c r="V1" s="344"/>
      <c r="W1" s="345" t="s">
        <v>660</v>
      </c>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t="s">
        <v>660</v>
      </c>
      <c r="AV1" s="345"/>
      <c r="AW1" s="345"/>
      <c r="AX1" s="345"/>
      <c r="AY1" s="345"/>
      <c r="AZ1" s="345"/>
      <c r="BA1" s="345"/>
      <c r="BB1" s="345"/>
      <c r="BC1" s="345"/>
      <c r="BD1" s="345"/>
      <c r="BE1" s="345"/>
      <c r="BF1" s="345"/>
      <c r="BG1" s="345"/>
      <c r="BH1" s="345"/>
      <c r="BI1" s="345"/>
      <c r="BJ1" s="345"/>
      <c r="BK1" s="345"/>
      <c r="BL1" s="345"/>
      <c r="BM1" s="345"/>
      <c r="BN1" s="345"/>
      <c r="BO1" s="345"/>
      <c r="BP1" s="345"/>
      <c r="BQ1" s="345" t="s">
        <v>660</v>
      </c>
      <c r="BR1" s="345"/>
      <c r="BS1" s="345"/>
      <c r="BT1" s="345"/>
      <c r="BU1" s="345"/>
      <c r="BV1" s="345"/>
      <c r="BW1" s="345"/>
      <c r="BX1" s="345"/>
      <c r="BY1" s="345"/>
      <c r="BZ1" s="345"/>
      <c r="CA1" s="345"/>
      <c r="CB1" s="345"/>
      <c r="CC1" s="345"/>
      <c r="CD1" s="345"/>
      <c r="CE1" s="345"/>
      <c r="CF1" s="345"/>
      <c r="CG1" s="345"/>
      <c r="CH1" s="345"/>
      <c r="CI1" s="345"/>
      <c r="CJ1" s="345"/>
      <c r="CK1" s="345"/>
      <c r="CL1" s="345"/>
      <c r="CM1" s="345"/>
      <c r="CN1" s="345"/>
      <c r="CO1" s="345" t="s">
        <v>660</v>
      </c>
      <c r="CP1" s="345"/>
      <c r="CQ1" s="345"/>
      <c r="CR1" s="345"/>
      <c r="CS1" s="345"/>
      <c r="CT1" s="345"/>
      <c r="CU1" s="345"/>
      <c r="CV1" s="345"/>
      <c r="CW1" s="345"/>
      <c r="CX1" s="345"/>
      <c r="CY1" s="345"/>
      <c r="CZ1" s="345"/>
      <c r="DA1" s="345"/>
      <c r="DB1" s="345"/>
      <c r="DC1" s="345"/>
      <c r="DD1" s="345"/>
      <c r="DE1" s="345"/>
      <c r="DF1" s="345"/>
      <c r="DG1" s="345"/>
      <c r="DH1" s="345"/>
      <c r="DI1" s="345"/>
      <c r="DJ1" s="345"/>
      <c r="DK1" s="345"/>
      <c r="DL1" s="345"/>
      <c r="DM1" s="345" t="s">
        <v>660</v>
      </c>
      <c r="DN1" s="345"/>
      <c r="DO1" s="345"/>
      <c r="DP1" s="345"/>
      <c r="DQ1" s="345"/>
      <c r="DR1" s="345"/>
      <c r="DS1" s="345"/>
      <c r="DT1" s="345"/>
      <c r="DU1" s="345"/>
      <c r="DV1" s="345"/>
      <c r="DW1" s="345"/>
      <c r="DX1" s="345"/>
      <c r="DY1" s="345"/>
      <c r="DZ1" s="345"/>
      <c r="EA1" s="345"/>
      <c r="EB1" s="345"/>
      <c r="EC1" s="345"/>
      <c r="ED1" s="345"/>
      <c r="EE1" s="345"/>
      <c r="EF1" s="345"/>
      <c r="EG1" s="345"/>
      <c r="EH1" s="345"/>
      <c r="EI1" s="345"/>
      <c r="EJ1" s="345"/>
      <c r="EK1" s="345"/>
      <c r="EL1" s="345"/>
      <c r="EM1" s="345"/>
      <c r="EN1" s="345" t="s">
        <v>660</v>
      </c>
      <c r="EO1" s="345"/>
      <c r="EP1" s="345"/>
      <c r="EQ1" s="345"/>
      <c r="ER1" s="345"/>
      <c r="ES1" s="345"/>
      <c r="ET1" s="345"/>
      <c r="EU1" s="345"/>
      <c r="EV1" s="345"/>
      <c r="EW1" s="345"/>
      <c r="EX1" s="345"/>
      <c r="EY1" s="345"/>
      <c r="EZ1" s="345"/>
      <c r="FA1" s="345"/>
      <c r="FB1" s="345"/>
      <c r="FC1" s="345"/>
      <c r="FD1" s="345"/>
      <c r="FE1" s="345"/>
      <c r="FF1" s="345"/>
      <c r="FG1" s="345" t="s">
        <v>660</v>
      </c>
      <c r="FH1" s="345"/>
      <c r="FI1" s="345"/>
      <c r="FJ1" s="345"/>
      <c r="FK1" s="345"/>
      <c r="FL1" s="345"/>
      <c r="FM1" s="345"/>
      <c r="FN1" s="345"/>
      <c r="FO1" s="345"/>
      <c r="FP1" s="345"/>
      <c r="FQ1" s="345"/>
      <c r="FR1" s="345"/>
      <c r="FS1" s="345"/>
      <c r="FT1" s="345"/>
      <c r="FU1" s="345"/>
      <c r="FV1" s="345"/>
      <c r="FW1" s="345"/>
      <c r="FX1" s="345"/>
      <c r="FY1" s="345"/>
      <c r="FZ1" s="345"/>
      <c r="GA1" s="345"/>
      <c r="GB1" s="345"/>
      <c r="GC1" s="345"/>
      <c r="GD1" s="345" t="s">
        <v>660</v>
      </c>
      <c r="GE1" s="345"/>
      <c r="GF1" s="345"/>
      <c r="GG1" s="345"/>
      <c r="GH1" s="345"/>
      <c r="GI1" s="345"/>
      <c r="GJ1" s="345"/>
      <c r="GK1" s="345"/>
      <c r="GL1" s="345"/>
      <c r="GM1" s="345"/>
      <c r="GN1" s="345"/>
      <c r="GO1" s="345"/>
      <c r="GP1" s="345"/>
      <c r="GQ1" s="345"/>
      <c r="GR1" s="345"/>
      <c r="GS1" s="345"/>
      <c r="GT1" s="345"/>
    </row>
    <row r="2" spans="2:202" ht="12.75" customHeight="1" x14ac:dyDescent="0.2">
      <c r="B2" s="233"/>
      <c r="C2" s="339" t="s">
        <v>301</v>
      </c>
      <c r="D2" s="339"/>
      <c r="E2" s="339"/>
      <c r="F2" s="339"/>
      <c r="G2" s="339"/>
      <c r="H2" s="245" t="s">
        <v>302</v>
      </c>
      <c r="I2" s="339" t="s">
        <v>303</v>
      </c>
      <c r="J2" s="339"/>
      <c r="K2" s="339"/>
      <c r="L2" s="245" t="s">
        <v>304</v>
      </c>
      <c r="M2" s="245" t="s">
        <v>305</v>
      </c>
      <c r="N2" s="339" t="s">
        <v>306</v>
      </c>
      <c r="O2" s="339"/>
      <c r="P2" s="339"/>
      <c r="Q2" s="339"/>
      <c r="R2" s="339"/>
      <c r="S2" s="339"/>
      <c r="T2" s="339"/>
      <c r="U2" s="339"/>
      <c r="V2" s="339"/>
      <c r="W2" s="340" t="s">
        <v>307</v>
      </c>
      <c r="X2" s="339"/>
      <c r="Y2" s="341"/>
      <c r="Z2" s="339" t="s">
        <v>308</v>
      </c>
      <c r="AA2" s="339"/>
      <c r="AB2" s="339"/>
      <c r="AC2" s="340" t="s">
        <v>309</v>
      </c>
      <c r="AD2" s="339"/>
      <c r="AE2" s="341"/>
      <c r="AF2" s="339" t="s">
        <v>310</v>
      </c>
      <c r="AG2" s="339"/>
      <c r="AH2" s="339"/>
      <c r="AI2" s="339"/>
      <c r="AJ2" s="339"/>
      <c r="AK2" s="339"/>
      <c r="AL2" s="340" t="s">
        <v>311</v>
      </c>
      <c r="AM2" s="346"/>
      <c r="AN2" s="341"/>
      <c r="AO2" s="246" t="s">
        <v>312</v>
      </c>
      <c r="AP2" s="245" t="s">
        <v>617</v>
      </c>
      <c r="AQ2" s="339" t="s">
        <v>313</v>
      </c>
      <c r="AR2" s="339"/>
      <c r="AS2" s="339"/>
      <c r="AT2" s="339"/>
      <c r="AU2" s="340" t="s">
        <v>314</v>
      </c>
      <c r="AV2" s="339"/>
      <c r="AW2" s="339"/>
      <c r="AX2" s="339"/>
      <c r="AY2" s="339"/>
      <c r="AZ2" s="339"/>
      <c r="BA2" s="339"/>
      <c r="BB2" s="339"/>
      <c r="BC2" s="339"/>
      <c r="BD2" s="341"/>
      <c r="BE2" s="246" t="s">
        <v>315</v>
      </c>
      <c r="BF2" s="245" t="s">
        <v>316</v>
      </c>
      <c r="BG2" s="339" t="s">
        <v>317</v>
      </c>
      <c r="BH2" s="339"/>
      <c r="BI2" s="339"/>
      <c r="BJ2" s="339"/>
      <c r="BK2" s="339"/>
      <c r="BL2" s="339"/>
      <c r="BM2" s="339"/>
      <c r="BN2" s="245" t="s">
        <v>318</v>
      </c>
      <c r="BO2" s="245" t="s">
        <v>319</v>
      </c>
      <c r="BP2" s="245" t="s">
        <v>320</v>
      </c>
      <c r="BQ2" s="245" t="s">
        <v>321</v>
      </c>
      <c r="BR2" s="339" t="s">
        <v>322</v>
      </c>
      <c r="BS2" s="339"/>
      <c r="BT2" s="339"/>
      <c r="BU2" s="245" t="s">
        <v>323</v>
      </c>
      <c r="BV2" s="339" t="s">
        <v>324</v>
      </c>
      <c r="BW2" s="339"/>
      <c r="BX2" s="339"/>
      <c r="BY2" s="339"/>
      <c r="BZ2" s="340" t="s">
        <v>325</v>
      </c>
      <c r="CA2" s="339"/>
      <c r="CB2" s="339"/>
      <c r="CC2" s="339"/>
      <c r="CD2" s="339"/>
      <c r="CE2" s="339"/>
      <c r="CF2" s="339"/>
      <c r="CG2" s="339"/>
      <c r="CH2" s="339"/>
      <c r="CI2" s="339"/>
      <c r="CJ2" s="339"/>
      <c r="CK2" s="339"/>
      <c r="CL2" s="339"/>
      <c r="CM2" s="339"/>
      <c r="CN2" s="341"/>
      <c r="CO2" s="339" t="s">
        <v>326</v>
      </c>
      <c r="CP2" s="339"/>
      <c r="CQ2" s="339"/>
      <c r="CR2" s="245" t="s">
        <v>327</v>
      </c>
      <c r="CS2" s="339" t="s">
        <v>328</v>
      </c>
      <c r="CT2" s="339"/>
      <c r="CU2" s="339"/>
      <c r="CV2" s="339"/>
      <c r="CW2" s="339"/>
      <c r="CX2" s="339"/>
      <c r="CY2" s="339"/>
      <c r="CZ2" s="339"/>
      <c r="DA2" s="339"/>
      <c r="DB2" s="339"/>
      <c r="DC2" s="339"/>
      <c r="DD2" s="339"/>
      <c r="DE2" s="340" t="s">
        <v>329</v>
      </c>
      <c r="DF2" s="339"/>
      <c r="DG2" s="339"/>
      <c r="DH2" s="339"/>
      <c r="DI2" s="339"/>
      <c r="DJ2" s="339"/>
      <c r="DK2" s="339"/>
      <c r="DL2" s="341"/>
      <c r="DM2" s="246" t="s">
        <v>330</v>
      </c>
      <c r="DN2" s="245" t="s">
        <v>331</v>
      </c>
      <c r="DO2" s="339" t="s">
        <v>332</v>
      </c>
      <c r="DP2" s="339"/>
      <c r="DQ2" s="339"/>
      <c r="DR2" s="245" t="s">
        <v>333</v>
      </c>
      <c r="DS2" s="339" t="s">
        <v>335</v>
      </c>
      <c r="DT2" s="339"/>
      <c r="DU2" s="339"/>
      <c r="DV2" s="340" t="s">
        <v>336</v>
      </c>
      <c r="DW2" s="339"/>
      <c r="DX2" s="341"/>
      <c r="DY2" s="246" t="s">
        <v>337</v>
      </c>
      <c r="DZ2" s="245" t="s">
        <v>338</v>
      </c>
      <c r="EA2" s="339" t="s">
        <v>334</v>
      </c>
      <c r="EB2" s="339"/>
      <c r="EC2" s="339"/>
      <c r="ED2" s="245" t="s">
        <v>339</v>
      </c>
      <c r="EE2" s="245" t="s">
        <v>340</v>
      </c>
      <c r="EF2" s="339" t="s">
        <v>341</v>
      </c>
      <c r="EG2" s="339"/>
      <c r="EH2" s="339"/>
      <c r="EI2" s="339"/>
      <c r="EJ2" s="339"/>
      <c r="EK2" s="339"/>
      <c r="EL2" s="339"/>
      <c r="EM2" s="339"/>
      <c r="EN2" s="340" t="s">
        <v>342</v>
      </c>
      <c r="EO2" s="339"/>
      <c r="EP2" s="339"/>
      <c r="EQ2" s="339"/>
      <c r="ER2" s="339"/>
      <c r="ES2" s="339"/>
      <c r="ET2" s="339"/>
      <c r="EU2" s="339"/>
      <c r="EV2" s="339"/>
      <c r="EW2" s="339"/>
      <c r="EX2" s="339"/>
      <c r="EY2" s="339"/>
      <c r="EZ2" s="339"/>
      <c r="FA2" s="341"/>
      <c r="FB2" s="246" t="s">
        <v>343</v>
      </c>
      <c r="FC2" s="340" t="s">
        <v>344</v>
      </c>
      <c r="FD2" s="339"/>
      <c r="FE2" s="339"/>
      <c r="FF2" s="341"/>
      <c r="FG2" s="339" t="s">
        <v>345</v>
      </c>
      <c r="FH2" s="339"/>
      <c r="FI2" s="339"/>
      <c r="FJ2" s="245" t="s">
        <v>346</v>
      </c>
      <c r="FK2" s="339" t="s">
        <v>347</v>
      </c>
      <c r="FL2" s="339"/>
      <c r="FM2" s="339"/>
      <c r="FN2" s="339"/>
      <c r="FO2" s="339"/>
      <c r="FP2" s="340" t="s">
        <v>350</v>
      </c>
      <c r="FQ2" s="339"/>
      <c r="FR2" s="339"/>
      <c r="FS2" s="341"/>
      <c r="FT2" s="339" t="s">
        <v>348</v>
      </c>
      <c r="FU2" s="339"/>
      <c r="FV2" s="339"/>
      <c r="FW2" s="245" t="s">
        <v>349</v>
      </c>
      <c r="FX2" s="245" t="s">
        <v>351</v>
      </c>
      <c r="FY2" s="339" t="s">
        <v>352</v>
      </c>
      <c r="FZ2" s="339"/>
      <c r="GA2" s="339"/>
      <c r="GB2" s="339"/>
      <c r="GC2" s="339"/>
      <c r="GD2" s="245" t="s">
        <v>618</v>
      </c>
      <c r="GE2" s="339" t="s">
        <v>353</v>
      </c>
      <c r="GF2" s="339"/>
      <c r="GG2" s="339"/>
      <c r="GH2" s="245" t="s">
        <v>354</v>
      </c>
      <c r="GI2" s="339" t="s">
        <v>355</v>
      </c>
      <c r="GJ2" s="339"/>
      <c r="GK2" s="339"/>
      <c r="GL2" s="339"/>
      <c r="GM2" s="245" t="s">
        <v>356</v>
      </c>
      <c r="GN2" s="339" t="s">
        <v>357</v>
      </c>
      <c r="GO2" s="339"/>
      <c r="GP2" s="339"/>
      <c r="GQ2" s="339"/>
      <c r="GR2" s="339"/>
      <c r="GS2" s="342" t="s">
        <v>545</v>
      </c>
      <c r="GT2" s="342" t="s">
        <v>641</v>
      </c>
    </row>
    <row r="3" spans="2:202" ht="58.5" customHeight="1" thickBot="1" x14ac:dyDescent="0.25">
      <c r="B3" s="278" t="s">
        <v>267</v>
      </c>
      <c r="C3" s="250" t="s">
        <v>361</v>
      </c>
      <c r="D3" s="251" t="s">
        <v>632</v>
      </c>
      <c r="E3" s="251" t="s">
        <v>363</v>
      </c>
      <c r="F3" s="251" t="s">
        <v>362</v>
      </c>
      <c r="G3" s="250" t="s">
        <v>509</v>
      </c>
      <c r="H3" s="254" t="s">
        <v>364</v>
      </c>
      <c r="I3" s="250" t="s">
        <v>365</v>
      </c>
      <c r="J3" s="251" t="s">
        <v>619</v>
      </c>
      <c r="K3" s="250" t="s">
        <v>626</v>
      </c>
      <c r="L3" s="254" t="s">
        <v>366</v>
      </c>
      <c r="M3" s="254" t="s">
        <v>367</v>
      </c>
      <c r="N3" s="250" t="s">
        <v>373</v>
      </c>
      <c r="O3" s="251" t="s">
        <v>372</v>
      </c>
      <c r="P3" s="251" t="s">
        <v>368</v>
      </c>
      <c r="Q3" s="251" t="s">
        <v>371</v>
      </c>
      <c r="R3" s="251" t="s">
        <v>370</v>
      </c>
      <c r="S3" s="251" t="s">
        <v>369</v>
      </c>
      <c r="T3" s="251" t="s">
        <v>630</v>
      </c>
      <c r="U3" s="251" t="s">
        <v>374</v>
      </c>
      <c r="V3" s="250" t="s">
        <v>511</v>
      </c>
      <c r="W3" s="252" t="s">
        <v>501</v>
      </c>
      <c r="X3" s="251" t="s">
        <v>500</v>
      </c>
      <c r="Y3" s="250" t="s">
        <v>512</v>
      </c>
      <c r="Z3" s="252" t="s">
        <v>376</v>
      </c>
      <c r="AA3" s="251" t="s">
        <v>375</v>
      </c>
      <c r="AB3" s="250" t="s">
        <v>513</v>
      </c>
      <c r="AC3" s="252" t="s">
        <v>378</v>
      </c>
      <c r="AD3" s="251" t="s">
        <v>377</v>
      </c>
      <c r="AE3" s="253" t="s">
        <v>514</v>
      </c>
      <c r="AF3" s="250" t="s">
        <v>381</v>
      </c>
      <c r="AG3" s="251" t="s">
        <v>379</v>
      </c>
      <c r="AH3" s="251" t="s">
        <v>380</v>
      </c>
      <c r="AI3" s="251" t="s">
        <v>382</v>
      </c>
      <c r="AJ3" s="251" t="s">
        <v>654</v>
      </c>
      <c r="AK3" s="250" t="s">
        <v>515</v>
      </c>
      <c r="AL3" s="252" t="s">
        <v>625</v>
      </c>
      <c r="AM3" s="251" t="s">
        <v>499</v>
      </c>
      <c r="AN3" s="253" t="s">
        <v>627</v>
      </c>
      <c r="AO3" s="250" t="s">
        <v>507</v>
      </c>
      <c r="AP3" s="254" t="s">
        <v>621</v>
      </c>
      <c r="AQ3" s="250" t="s">
        <v>384</v>
      </c>
      <c r="AR3" s="251" t="s">
        <v>383</v>
      </c>
      <c r="AS3" s="251" t="s">
        <v>634</v>
      </c>
      <c r="AT3" s="250" t="s">
        <v>516</v>
      </c>
      <c r="AU3" s="252" t="s">
        <v>391</v>
      </c>
      <c r="AV3" s="251" t="s">
        <v>386</v>
      </c>
      <c r="AW3" s="251" t="s">
        <v>385</v>
      </c>
      <c r="AX3" s="251" t="s">
        <v>390</v>
      </c>
      <c r="AY3" s="251" t="s">
        <v>389</v>
      </c>
      <c r="AZ3" s="251" t="s">
        <v>387</v>
      </c>
      <c r="BA3" s="251" t="s">
        <v>388</v>
      </c>
      <c r="BB3" s="251" t="s">
        <v>622</v>
      </c>
      <c r="BC3" s="251" t="s">
        <v>392</v>
      </c>
      <c r="BD3" s="253" t="s">
        <v>517</v>
      </c>
      <c r="BE3" s="250" t="s">
        <v>393</v>
      </c>
      <c r="BF3" s="254" t="s">
        <v>394</v>
      </c>
      <c r="BG3" s="250" t="s">
        <v>395</v>
      </c>
      <c r="BH3" s="251" t="s">
        <v>396</v>
      </c>
      <c r="BI3" s="251" t="s">
        <v>397</v>
      </c>
      <c r="BJ3" s="251" t="s">
        <v>398</v>
      </c>
      <c r="BK3" s="251" t="s">
        <v>399</v>
      </c>
      <c r="BL3" s="251" t="s">
        <v>640</v>
      </c>
      <c r="BM3" s="250" t="s">
        <v>518</v>
      </c>
      <c r="BN3" s="254" t="s">
        <v>400</v>
      </c>
      <c r="BO3" s="254" t="s">
        <v>401</v>
      </c>
      <c r="BP3" s="254" t="s">
        <v>402</v>
      </c>
      <c r="BQ3" s="254" t="s">
        <v>403</v>
      </c>
      <c r="BR3" s="250" t="s">
        <v>405</v>
      </c>
      <c r="BS3" s="251" t="s">
        <v>404</v>
      </c>
      <c r="BT3" s="250" t="s">
        <v>519</v>
      </c>
      <c r="BU3" s="254" t="s">
        <v>406</v>
      </c>
      <c r="BV3" s="250" t="s">
        <v>407</v>
      </c>
      <c r="BW3" s="251" t="s">
        <v>408</v>
      </c>
      <c r="BX3" s="251" t="s">
        <v>636</v>
      </c>
      <c r="BY3" s="250" t="s">
        <v>520</v>
      </c>
      <c r="BZ3" s="252" t="s">
        <v>418</v>
      </c>
      <c r="CA3" s="251" t="s">
        <v>412</v>
      </c>
      <c r="CB3" s="251" t="s">
        <v>414</v>
      </c>
      <c r="CC3" s="251" t="s">
        <v>415</v>
      </c>
      <c r="CD3" s="251" t="s">
        <v>422</v>
      </c>
      <c r="CE3" s="251" t="s">
        <v>420</v>
      </c>
      <c r="CF3" s="251" t="s">
        <v>416</v>
      </c>
      <c r="CG3" s="251" t="s">
        <v>421</v>
      </c>
      <c r="CH3" s="251" t="s">
        <v>413</v>
      </c>
      <c r="CI3" s="251" t="s">
        <v>411</v>
      </c>
      <c r="CJ3" s="251" t="s">
        <v>410</v>
      </c>
      <c r="CK3" s="251" t="s">
        <v>409</v>
      </c>
      <c r="CL3" s="251" t="s">
        <v>417</v>
      </c>
      <c r="CM3" s="251" t="s">
        <v>419</v>
      </c>
      <c r="CN3" s="253" t="s">
        <v>521</v>
      </c>
      <c r="CO3" s="250" t="s">
        <v>502</v>
      </c>
      <c r="CP3" s="251" t="s">
        <v>508</v>
      </c>
      <c r="CQ3" s="250" t="s">
        <v>522</v>
      </c>
      <c r="CR3" s="254" t="s">
        <v>423</v>
      </c>
      <c r="CS3" s="250" t="s">
        <v>429</v>
      </c>
      <c r="CT3" s="251" t="s">
        <v>438</v>
      </c>
      <c r="CU3" s="251" t="s">
        <v>432</v>
      </c>
      <c r="CV3" s="251" t="s">
        <v>431</v>
      </c>
      <c r="CW3" s="251" t="s">
        <v>434</v>
      </c>
      <c r="CX3" s="251" t="s">
        <v>428</v>
      </c>
      <c r="CY3" s="251" t="s">
        <v>433</v>
      </c>
      <c r="CZ3" s="251" t="s">
        <v>435</v>
      </c>
      <c r="DA3" s="251" t="s">
        <v>436</v>
      </c>
      <c r="DB3" s="251" t="s">
        <v>430</v>
      </c>
      <c r="DC3" s="251" t="s">
        <v>437</v>
      </c>
      <c r="DD3" s="250" t="s">
        <v>523</v>
      </c>
      <c r="DE3" s="252" t="s">
        <v>442</v>
      </c>
      <c r="DF3" s="251" t="s">
        <v>441</v>
      </c>
      <c r="DG3" s="251" t="s">
        <v>439</v>
      </c>
      <c r="DH3" s="251" t="s">
        <v>440</v>
      </c>
      <c r="DI3" s="251" t="s">
        <v>443</v>
      </c>
      <c r="DJ3" s="251" t="s">
        <v>445</v>
      </c>
      <c r="DK3" s="251" t="s">
        <v>444</v>
      </c>
      <c r="DL3" s="253" t="s">
        <v>524</v>
      </c>
      <c r="DM3" s="250" t="s">
        <v>456</v>
      </c>
      <c r="DN3" s="254" t="s">
        <v>446</v>
      </c>
      <c r="DO3" s="250" t="s">
        <v>447</v>
      </c>
      <c r="DP3" s="251" t="s">
        <v>448</v>
      </c>
      <c r="DQ3" s="250" t="s">
        <v>525</v>
      </c>
      <c r="DR3" s="254" t="s">
        <v>449</v>
      </c>
      <c r="DS3" s="250" t="s">
        <v>504</v>
      </c>
      <c r="DT3" s="251" t="s">
        <v>505</v>
      </c>
      <c r="DU3" s="250" t="s">
        <v>526</v>
      </c>
      <c r="DV3" s="252" t="s">
        <v>451</v>
      </c>
      <c r="DW3" s="251" t="s">
        <v>452</v>
      </c>
      <c r="DX3" s="253" t="s">
        <v>527</v>
      </c>
      <c r="DY3" s="250" t="s">
        <v>453</v>
      </c>
      <c r="DZ3" s="254" t="s">
        <v>454</v>
      </c>
      <c r="EA3" s="250" t="s">
        <v>450</v>
      </c>
      <c r="EB3" s="251" t="s">
        <v>638</v>
      </c>
      <c r="EC3" s="250" t="s">
        <v>639</v>
      </c>
      <c r="ED3" s="254" t="s">
        <v>455</v>
      </c>
      <c r="EE3" s="254" t="s">
        <v>457</v>
      </c>
      <c r="EF3" s="250" t="s">
        <v>655</v>
      </c>
      <c r="EG3" s="251" t="s">
        <v>425</v>
      </c>
      <c r="EH3" s="251" t="s">
        <v>424</v>
      </c>
      <c r="EI3" s="251" t="s">
        <v>426</v>
      </c>
      <c r="EJ3" s="251" t="s">
        <v>637</v>
      </c>
      <c r="EK3" s="251" t="s">
        <v>623</v>
      </c>
      <c r="EL3" s="251" t="s">
        <v>427</v>
      </c>
      <c r="EM3" s="250" t="s">
        <v>528</v>
      </c>
      <c r="EN3" s="252" t="s">
        <v>458</v>
      </c>
      <c r="EO3" s="251" t="s">
        <v>461</v>
      </c>
      <c r="EP3" s="251" t="s">
        <v>465</v>
      </c>
      <c r="EQ3" s="251" t="s">
        <v>464</v>
      </c>
      <c r="ER3" s="251" t="s">
        <v>463</v>
      </c>
      <c r="ES3" s="251" t="s">
        <v>469</v>
      </c>
      <c r="ET3" s="251" t="s">
        <v>460</v>
      </c>
      <c r="EU3" s="251" t="s">
        <v>624</v>
      </c>
      <c r="EV3" s="251" t="s">
        <v>467</v>
      </c>
      <c r="EW3" s="251" t="s">
        <v>462</v>
      </c>
      <c r="EX3" s="251" t="s">
        <v>466</v>
      </c>
      <c r="EY3" s="251" t="s">
        <v>459</v>
      </c>
      <c r="EZ3" s="251" t="s">
        <v>468</v>
      </c>
      <c r="FA3" s="253" t="s">
        <v>529</v>
      </c>
      <c r="FB3" s="250" t="s">
        <v>470</v>
      </c>
      <c r="FC3" s="252" t="s">
        <v>471</v>
      </c>
      <c r="FD3" s="251" t="s">
        <v>472</v>
      </c>
      <c r="FE3" s="251" t="s">
        <v>473</v>
      </c>
      <c r="FF3" s="253" t="s">
        <v>530</v>
      </c>
      <c r="FG3" s="250" t="s">
        <v>474</v>
      </c>
      <c r="FH3" s="251" t="s">
        <v>665</v>
      </c>
      <c r="FI3" s="250" t="s">
        <v>661</v>
      </c>
      <c r="FJ3" s="254" t="s">
        <v>475</v>
      </c>
      <c r="FK3" s="250" t="s">
        <v>478</v>
      </c>
      <c r="FL3" s="251" t="s">
        <v>477</v>
      </c>
      <c r="FM3" s="251" t="s">
        <v>360</v>
      </c>
      <c r="FN3" s="251" t="s">
        <v>476</v>
      </c>
      <c r="FO3" s="250" t="s">
        <v>531</v>
      </c>
      <c r="FP3" s="252" t="s">
        <v>489</v>
      </c>
      <c r="FQ3" s="251" t="s">
        <v>488</v>
      </c>
      <c r="FR3" s="251" t="s">
        <v>657</v>
      </c>
      <c r="FS3" s="253" t="s">
        <v>532</v>
      </c>
      <c r="FT3" s="250" t="s">
        <v>479</v>
      </c>
      <c r="FU3" s="251" t="s">
        <v>480</v>
      </c>
      <c r="FV3" s="250" t="s">
        <v>533</v>
      </c>
      <c r="FW3" s="254" t="s">
        <v>481</v>
      </c>
      <c r="FX3" s="254" t="s">
        <v>498</v>
      </c>
      <c r="FY3" s="250" t="s">
        <v>482</v>
      </c>
      <c r="FZ3" s="251" t="s">
        <v>485</v>
      </c>
      <c r="GA3" s="251" t="s">
        <v>483</v>
      </c>
      <c r="GB3" s="251" t="s">
        <v>484</v>
      </c>
      <c r="GC3" s="250" t="s">
        <v>534</v>
      </c>
      <c r="GD3" s="254" t="s">
        <v>628</v>
      </c>
      <c r="GE3" s="250" t="s">
        <v>487</v>
      </c>
      <c r="GF3" s="251" t="s">
        <v>486</v>
      </c>
      <c r="GG3" s="250" t="s">
        <v>535</v>
      </c>
      <c r="GH3" s="254" t="s">
        <v>490</v>
      </c>
      <c r="GI3" s="250" t="s">
        <v>492</v>
      </c>
      <c r="GJ3" s="251" t="s">
        <v>491</v>
      </c>
      <c r="GK3" s="251" t="s">
        <v>493</v>
      </c>
      <c r="GL3" s="250" t="s">
        <v>536</v>
      </c>
      <c r="GM3" s="254" t="s">
        <v>503</v>
      </c>
      <c r="GN3" s="250" t="s">
        <v>495</v>
      </c>
      <c r="GO3" s="251" t="s">
        <v>496</v>
      </c>
      <c r="GP3" s="251" t="s">
        <v>494</v>
      </c>
      <c r="GQ3" s="251" t="s">
        <v>497</v>
      </c>
      <c r="GR3" s="250" t="s">
        <v>537</v>
      </c>
      <c r="GS3" s="343"/>
      <c r="GT3" s="343"/>
    </row>
    <row r="4" spans="2:202" s="147" customFormat="1" x14ac:dyDescent="0.2">
      <c r="B4" s="262" t="s">
        <v>22</v>
      </c>
      <c r="C4" s="166">
        <v>16</v>
      </c>
      <c r="D4" s="182"/>
      <c r="E4" s="182"/>
      <c r="F4" s="182"/>
      <c r="G4" s="166">
        <v>16</v>
      </c>
      <c r="H4" s="168"/>
      <c r="I4" s="166">
        <v>1</v>
      </c>
      <c r="J4" s="182"/>
      <c r="K4" s="166">
        <v>1</v>
      </c>
      <c r="L4" s="168"/>
      <c r="M4" s="168">
        <v>202</v>
      </c>
      <c r="N4" s="166">
        <v>12628</v>
      </c>
      <c r="O4" s="182">
        <v>24</v>
      </c>
      <c r="P4" s="182"/>
      <c r="Q4" s="182"/>
      <c r="R4" s="182"/>
      <c r="S4" s="182"/>
      <c r="T4" s="182"/>
      <c r="U4" s="182"/>
      <c r="V4" s="166">
        <v>12652</v>
      </c>
      <c r="W4" s="165"/>
      <c r="X4" s="182"/>
      <c r="Y4" s="166"/>
      <c r="Z4" s="165">
        <v>24</v>
      </c>
      <c r="AA4" s="182"/>
      <c r="AB4" s="166">
        <v>24</v>
      </c>
      <c r="AC4" s="165">
        <v>28</v>
      </c>
      <c r="AD4" s="182"/>
      <c r="AE4" s="167">
        <v>28</v>
      </c>
      <c r="AF4" s="166">
        <v>1</v>
      </c>
      <c r="AG4" s="182"/>
      <c r="AH4" s="182"/>
      <c r="AI4" s="182"/>
      <c r="AJ4" s="182"/>
      <c r="AK4" s="166">
        <v>1</v>
      </c>
      <c r="AL4" s="165"/>
      <c r="AM4" s="182"/>
      <c r="AN4" s="167"/>
      <c r="AO4" s="166"/>
      <c r="AP4" s="168"/>
      <c r="AQ4" s="166"/>
      <c r="AR4" s="182"/>
      <c r="AS4" s="182"/>
      <c r="AT4" s="166"/>
      <c r="AU4" s="165"/>
      <c r="AV4" s="182"/>
      <c r="AW4" s="182"/>
      <c r="AX4" s="182"/>
      <c r="AY4" s="182"/>
      <c r="AZ4" s="182"/>
      <c r="BA4" s="182"/>
      <c r="BB4" s="182"/>
      <c r="BC4" s="182"/>
      <c r="BD4" s="167"/>
      <c r="BE4" s="166"/>
      <c r="BF4" s="168">
        <v>1</v>
      </c>
      <c r="BG4" s="166">
        <v>13</v>
      </c>
      <c r="BH4" s="182">
        <v>55</v>
      </c>
      <c r="BI4" s="182">
        <v>144</v>
      </c>
      <c r="BJ4" s="182">
        <v>1</v>
      </c>
      <c r="BK4" s="182">
        <v>2</v>
      </c>
      <c r="BL4" s="182"/>
      <c r="BM4" s="166">
        <v>215</v>
      </c>
      <c r="BN4" s="168"/>
      <c r="BO4" s="168"/>
      <c r="BP4" s="168">
        <v>1</v>
      </c>
      <c r="BQ4" s="168">
        <v>2</v>
      </c>
      <c r="BR4" s="166">
        <v>3</v>
      </c>
      <c r="BS4" s="182">
        <v>5</v>
      </c>
      <c r="BT4" s="166">
        <v>8</v>
      </c>
      <c r="BU4" s="168"/>
      <c r="BV4" s="166"/>
      <c r="BW4" s="182"/>
      <c r="BX4" s="182"/>
      <c r="BY4" s="166"/>
      <c r="BZ4" s="165">
        <v>1</v>
      </c>
      <c r="CA4" s="182">
        <v>1</v>
      </c>
      <c r="CB4" s="182"/>
      <c r="CC4" s="182"/>
      <c r="CD4" s="182"/>
      <c r="CE4" s="182"/>
      <c r="CF4" s="182"/>
      <c r="CG4" s="182"/>
      <c r="CH4" s="182"/>
      <c r="CI4" s="182"/>
      <c r="CJ4" s="182"/>
      <c r="CK4" s="182"/>
      <c r="CL4" s="182"/>
      <c r="CM4" s="182"/>
      <c r="CN4" s="167">
        <v>2</v>
      </c>
      <c r="CO4" s="166"/>
      <c r="CP4" s="182"/>
      <c r="CQ4" s="166"/>
      <c r="CR4" s="168"/>
      <c r="CS4" s="166">
        <v>86</v>
      </c>
      <c r="CT4" s="182">
        <v>31</v>
      </c>
      <c r="CU4" s="182">
        <v>303836</v>
      </c>
      <c r="CV4" s="182">
        <v>5751</v>
      </c>
      <c r="CW4" s="182">
        <v>91</v>
      </c>
      <c r="CX4" s="182">
        <v>2</v>
      </c>
      <c r="CY4" s="182"/>
      <c r="CZ4" s="182"/>
      <c r="DA4" s="182"/>
      <c r="DB4" s="182"/>
      <c r="DC4" s="182"/>
      <c r="DD4" s="166">
        <v>309797</v>
      </c>
      <c r="DE4" s="165">
        <v>289</v>
      </c>
      <c r="DF4" s="182">
        <v>38</v>
      </c>
      <c r="DG4" s="182">
        <v>21</v>
      </c>
      <c r="DH4" s="182">
        <v>50</v>
      </c>
      <c r="DI4" s="182"/>
      <c r="DJ4" s="182"/>
      <c r="DK4" s="182"/>
      <c r="DL4" s="167">
        <v>398</v>
      </c>
      <c r="DM4" s="166"/>
      <c r="DN4" s="168"/>
      <c r="DO4" s="166"/>
      <c r="DP4" s="182"/>
      <c r="DQ4" s="166"/>
      <c r="DR4" s="168">
        <v>5</v>
      </c>
      <c r="DS4" s="166"/>
      <c r="DT4" s="182"/>
      <c r="DU4" s="166"/>
      <c r="DV4" s="165">
        <v>2</v>
      </c>
      <c r="DW4" s="182"/>
      <c r="DX4" s="167">
        <v>2</v>
      </c>
      <c r="DY4" s="166">
        <v>5</v>
      </c>
      <c r="DZ4" s="168"/>
      <c r="EA4" s="166">
        <v>9</v>
      </c>
      <c r="EB4" s="182"/>
      <c r="EC4" s="166">
        <v>9</v>
      </c>
      <c r="ED4" s="168"/>
      <c r="EE4" s="168"/>
      <c r="EF4" s="166">
        <v>4</v>
      </c>
      <c r="EG4" s="182">
        <v>40</v>
      </c>
      <c r="EH4" s="182">
        <v>2</v>
      </c>
      <c r="EI4" s="182"/>
      <c r="EJ4" s="182"/>
      <c r="EK4" s="182"/>
      <c r="EL4" s="182"/>
      <c r="EM4" s="166">
        <v>46</v>
      </c>
      <c r="EN4" s="165">
        <v>21</v>
      </c>
      <c r="EO4" s="182">
        <v>93</v>
      </c>
      <c r="EP4" s="182">
        <v>7</v>
      </c>
      <c r="EQ4" s="182">
        <v>48</v>
      </c>
      <c r="ER4" s="182">
        <v>108</v>
      </c>
      <c r="ES4" s="182">
        <v>1</v>
      </c>
      <c r="ET4" s="182">
        <v>8</v>
      </c>
      <c r="EU4" s="182"/>
      <c r="EV4" s="182"/>
      <c r="EW4" s="182"/>
      <c r="EX4" s="182"/>
      <c r="EY4" s="182"/>
      <c r="EZ4" s="182"/>
      <c r="FA4" s="167">
        <v>286</v>
      </c>
      <c r="FB4" s="166"/>
      <c r="FC4" s="165"/>
      <c r="FD4" s="182"/>
      <c r="FE4" s="182"/>
      <c r="FF4" s="167"/>
      <c r="FG4" s="166"/>
      <c r="FH4" s="182"/>
      <c r="FI4" s="166"/>
      <c r="FJ4" s="168"/>
      <c r="FK4" s="166">
        <v>0</v>
      </c>
      <c r="FL4" s="182"/>
      <c r="FM4" s="182"/>
      <c r="FN4" s="182"/>
      <c r="FO4" s="166">
        <v>0</v>
      </c>
      <c r="FP4" s="165"/>
      <c r="FQ4" s="182"/>
      <c r="FR4" s="182"/>
      <c r="FS4" s="167"/>
      <c r="FT4" s="166"/>
      <c r="FU4" s="182"/>
      <c r="FV4" s="166"/>
      <c r="FW4" s="168"/>
      <c r="FX4" s="168">
        <v>16</v>
      </c>
      <c r="FY4" s="166">
        <v>3</v>
      </c>
      <c r="FZ4" s="182">
        <v>256</v>
      </c>
      <c r="GA4" s="182"/>
      <c r="GB4" s="182"/>
      <c r="GC4" s="166">
        <v>259</v>
      </c>
      <c r="GD4" s="168"/>
      <c r="GE4" s="166">
        <v>60</v>
      </c>
      <c r="GF4" s="182"/>
      <c r="GG4" s="166">
        <v>60</v>
      </c>
      <c r="GH4" s="168"/>
      <c r="GI4" s="166">
        <v>4</v>
      </c>
      <c r="GJ4" s="182"/>
      <c r="GK4" s="182"/>
      <c r="GL4" s="166">
        <v>4</v>
      </c>
      <c r="GM4" s="168">
        <v>1</v>
      </c>
      <c r="GN4" s="166">
        <v>1</v>
      </c>
      <c r="GO4" s="182"/>
      <c r="GP4" s="182"/>
      <c r="GQ4" s="182"/>
      <c r="GR4" s="166">
        <v>1</v>
      </c>
      <c r="GS4" s="168">
        <v>324042</v>
      </c>
      <c r="GT4" s="234">
        <f>324042/52629283</f>
        <v>6.1570665897158431E-3</v>
      </c>
    </row>
    <row r="5" spans="2:202" s="147" customFormat="1" x14ac:dyDescent="0.2">
      <c r="B5" s="267" t="s">
        <v>77</v>
      </c>
      <c r="C5" s="178">
        <v>37</v>
      </c>
      <c r="D5" s="181">
        <v>9</v>
      </c>
      <c r="E5" s="181">
        <v>9</v>
      </c>
      <c r="F5" s="181"/>
      <c r="G5" s="178">
        <v>55</v>
      </c>
      <c r="H5" s="180"/>
      <c r="I5" s="178">
        <v>2</v>
      </c>
      <c r="J5" s="181"/>
      <c r="K5" s="178">
        <v>2</v>
      </c>
      <c r="L5" s="180"/>
      <c r="M5" s="180">
        <v>870</v>
      </c>
      <c r="N5" s="178">
        <v>5574</v>
      </c>
      <c r="O5" s="181">
        <v>9</v>
      </c>
      <c r="P5" s="181">
        <v>4</v>
      </c>
      <c r="Q5" s="181">
        <v>189</v>
      </c>
      <c r="R5" s="181">
        <v>0</v>
      </c>
      <c r="S5" s="181">
        <v>7</v>
      </c>
      <c r="T5" s="181">
        <v>0</v>
      </c>
      <c r="U5" s="181"/>
      <c r="V5" s="178">
        <v>5783</v>
      </c>
      <c r="W5" s="177"/>
      <c r="X5" s="181"/>
      <c r="Y5" s="178"/>
      <c r="Z5" s="177">
        <v>110</v>
      </c>
      <c r="AA5" s="181">
        <v>5</v>
      </c>
      <c r="AB5" s="178">
        <v>115</v>
      </c>
      <c r="AC5" s="177">
        <v>300</v>
      </c>
      <c r="AD5" s="181">
        <v>8</v>
      </c>
      <c r="AE5" s="179">
        <v>308</v>
      </c>
      <c r="AF5" s="178">
        <v>3</v>
      </c>
      <c r="AG5" s="181">
        <v>1</v>
      </c>
      <c r="AH5" s="181">
        <v>102</v>
      </c>
      <c r="AI5" s="181"/>
      <c r="AJ5" s="181"/>
      <c r="AK5" s="178">
        <v>106</v>
      </c>
      <c r="AL5" s="177">
        <v>1</v>
      </c>
      <c r="AM5" s="181">
        <v>60</v>
      </c>
      <c r="AN5" s="179">
        <v>61</v>
      </c>
      <c r="AO5" s="178"/>
      <c r="AP5" s="180"/>
      <c r="AQ5" s="178">
        <v>510</v>
      </c>
      <c r="AR5" s="181">
        <v>1</v>
      </c>
      <c r="AS5" s="181"/>
      <c r="AT5" s="178">
        <v>511</v>
      </c>
      <c r="AU5" s="177">
        <v>4</v>
      </c>
      <c r="AV5" s="181">
        <v>1</v>
      </c>
      <c r="AW5" s="181">
        <v>6</v>
      </c>
      <c r="AX5" s="181">
        <v>59</v>
      </c>
      <c r="AY5" s="181">
        <v>12</v>
      </c>
      <c r="AZ5" s="181">
        <v>17</v>
      </c>
      <c r="BA5" s="181"/>
      <c r="BB5" s="181"/>
      <c r="BC5" s="181"/>
      <c r="BD5" s="179">
        <v>99</v>
      </c>
      <c r="BE5" s="178"/>
      <c r="BF5" s="180">
        <v>1</v>
      </c>
      <c r="BG5" s="178">
        <v>13</v>
      </c>
      <c r="BH5" s="181">
        <v>63</v>
      </c>
      <c r="BI5" s="181">
        <v>80</v>
      </c>
      <c r="BJ5" s="181">
        <v>4</v>
      </c>
      <c r="BK5" s="181">
        <v>0</v>
      </c>
      <c r="BL5" s="181"/>
      <c r="BM5" s="178">
        <v>160</v>
      </c>
      <c r="BN5" s="180"/>
      <c r="BO5" s="180"/>
      <c r="BP5" s="180">
        <v>1</v>
      </c>
      <c r="BQ5" s="180">
        <v>2</v>
      </c>
      <c r="BR5" s="178">
        <v>6</v>
      </c>
      <c r="BS5" s="181">
        <v>1</v>
      </c>
      <c r="BT5" s="178">
        <v>7</v>
      </c>
      <c r="BU5" s="180">
        <v>38</v>
      </c>
      <c r="BV5" s="178"/>
      <c r="BW5" s="181"/>
      <c r="BX5" s="181"/>
      <c r="BY5" s="178"/>
      <c r="BZ5" s="177">
        <v>4</v>
      </c>
      <c r="CA5" s="181"/>
      <c r="CB5" s="181">
        <v>3</v>
      </c>
      <c r="CC5" s="181">
        <v>15</v>
      </c>
      <c r="CD5" s="181">
        <v>38</v>
      </c>
      <c r="CE5" s="181">
        <v>30</v>
      </c>
      <c r="CF5" s="181">
        <v>110</v>
      </c>
      <c r="CG5" s="181">
        <v>35</v>
      </c>
      <c r="CH5" s="181"/>
      <c r="CI5" s="181"/>
      <c r="CJ5" s="181"/>
      <c r="CK5" s="181"/>
      <c r="CL5" s="181"/>
      <c r="CM5" s="181"/>
      <c r="CN5" s="179">
        <v>235</v>
      </c>
      <c r="CO5" s="178">
        <v>2</v>
      </c>
      <c r="CP5" s="181"/>
      <c r="CQ5" s="178">
        <v>2</v>
      </c>
      <c r="CR5" s="180">
        <v>50</v>
      </c>
      <c r="CS5" s="178">
        <v>201</v>
      </c>
      <c r="CT5" s="181">
        <v>51</v>
      </c>
      <c r="CU5" s="181">
        <v>106545</v>
      </c>
      <c r="CV5" s="181">
        <v>107805</v>
      </c>
      <c r="CW5" s="181">
        <v>381</v>
      </c>
      <c r="CX5" s="181">
        <v>593</v>
      </c>
      <c r="CY5" s="181">
        <v>126</v>
      </c>
      <c r="CZ5" s="181">
        <v>67</v>
      </c>
      <c r="DA5" s="181">
        <v>0</v>
      </c>
      <c r="DB5" s="181">
        <v>15</v>
      </c>
      <c r="DC5" s="181">
        <v>2</v>
      </c>
      <c r="DD5" s="178">
        <v>215786</v>
      </c>
      <c r="DE5" s="177">
        <v>260</v>
      </c>
      <c r="DF5" s="181">
        <v>114</v>
      </c>
      <c r="DG5" s="181">
        <v>25</v>
      </c>
      <c r="DH5" s="181">
        <v>150</v>
      </c>
      <c r="DI5" s="181">
        <v>90</v>
      </c>
      <c r="DJ5" s="181">
        <v>1</v>
      </c>
      <c r="DK5" s="181"/>
      <c r="DL5" s="179">
        <v>640</v>
      </c>
      <c r="DM5" s="178"/>
      <c r="DN5" s="180"/>
      <c r="DO5" s="178">
        <v>3</v>
      </c>
      <c r="DP5" s="181"/>
      <c r="DQ5" s="178">
        <v>3</v>
      </c>
      <c r="DR5" s="180">
        <v>19</v>
      </c>
      <c r="DS5" s="178"/>
      <c r="DT5" s="181"/>
      <c r="DU5" s="178"/>
      <c r="DV5" s="177">
        <v>835</v>
      </c>
      <c r="DW5" s="181"/>
      <c r="DX5" s="179">
        <v>835</v>
      </c>
      <c r="DY5" s="178">
        <v>1</v>
      </c>
      <c r="DZ5" s="180">
        <v>1</v>
      </c>
      <c r="EA5" s="178">
        <v>15</v>
      </c>
      <c r="EB5" s="181"/>
      <c r="EC5" s="178">
        <v>15</v>
      </c>
      <c r="ED5" s="180"/>
      <c r="EE5" s="180"/>
      <c r="EF5" s="178">
        <v>10</v>
      </c>
      <c r="EG5" s="181">
        <v>1217</v>
      </c>
      <c r="EH5" s="181">
        <v>124</v>
      </c>
      <c r="EI5" s="181">
        <v>15</v>
      </c>
      <c r="EJ5" s="181"/>
      <c r="EK5" s="181"/>
      <c r="EL5" s="181"/>
      <c r="EM5" s="178">
        <v>1366</v>
      </c>
      <c r="EN5" s="177">
        <v>8</v>
      </c>
      <c r="EO5" s="181">
        <v>191</v>
      </c>
      <c r="EP5" s="181">
        <v>6</v>
      </c>
      <c r="EQ5" s="181">
        <v>43</v>
      </c>
      <c r="ER5" s="181">
        <v>230</v>
      </c>
      <c r="ES5" s="181">
        <v>14</v>
      </c>
      <c r="ET5" s="181">
        <v>48</v>
      </c>
      <c r="EU5" s="181">
        <v>14</v>
      </c>
      <c r="EV5" s="181">
        <v>0</v>
      </c>
      <c r="EW5" s="181">
        <v>6</v>
      </c>
      <c r="EX5" s="181">
        <v>21</v>
      </c>
      <c r="EY5" s="181">
        <v>6</v>
      </c>
      <c r="EZ5" s="181"/>
      <c r="FA5" s="179">
        <v>587</v>
      </c>
      <c r="FB5" s="178"/>
      <c r="FC5" s="177">
        <v>4</v>
      </c>
      <c r="FD5" s="181">
        <v>129</v>
      </c>
      <c r="FE5" s="181"/>
      <c r="FF5" s="179">
        <v>133</v>
      </c>
      <c r="FG5" s="178">
        <v>2</v>
      </c>
      <c r="FH5" s="181">
        <v>1</v>
      </c>
      <c r="FI5" s="178">
        <v>3</v>
      </c>
      <c r="FJ5" s="180">
        <v>25</v>
      </c>
      <c r="FK5" s="178">
        <v>5</v>
      </c>
      <c r="FL5" s="181">
        <v>401</v>
      </c>
      <c r="FM5" s="181">
        <v>9</v>
      </c>
      <c r="FN5" s="181">
        <v>270</v>
      </c>
      <c r="FO5" s="178">
        <v>685</v>
      </c>
      <c r="FP5" s="177"/>
      <c r="FQ5" s="181"/>
      <c r="FR5" s="181"/>
      <c r="FS5" s="179"/>
      <c r="FT5" s="178"/>
      <c r="FU5" s="181"/>
      <c r="FV5" s="178"/>
      <c r="FW5" s="180"/>
      <c r="FX5" s="180">
        <v>15</v>
      </c>
      <c r="FY5" s="178">
        <v>10</v>
      </c>
      <c r="FZ5" s="181">
        <v>172</v>
      </c>
      <c r="GA5" s="181">
        <v>5</v>
      </c>
      <c r="GB5" s="181">
        <v>24</v>
      </c>
      <c r="GC5" s="178">
        <v>211</v>
      </c>
      <c r="GD5" s="180">
        <v>1</v>
      </c>
      <c r="GE5" s="178">
        <v>1254</v>
      </c>
      <c r="GF5" s="181">
        <v>52</v>
      </c>
      <c r="GG5" s="178">
        <v>1306</v>
      </c>
      <c r="GH5" s="180"/>
      <c r="GI5" s="178">
        <v>10</v>
      </c>
      <c r="GJ5" s="181"/>
      <c r="GK5" s="181"/>
      <c r="GL5" s="178">
        <v>10</v>
      </c>
      <c r="GM5" s="180">
        <v>158</v>
      </c>
      <c r="GN5" s="178">
        <v>70</v>
      </c>
      <c r="GO5" s="181">
        <v>505</v>
      </c>
      <c r="GP5" s="181">
        <v>316</v>
      </c>
      <c r="GQ5" s="181"/>
      <c r="GR5" s="178">
        <v>891</v>
      </c>
      <c r="GS5" s="180">
        <v>231097</v>
      </c>
      <c r="GT5" s="268">
        <f>231097/52629283</f>
        <v>4.3910345501001792E-3</v>
      </c>
    </row>
    <row r="6" spans="2:202" s="147" customFormat="1" x14ac:dyDescent="0.2">
      <c r="B6" s="267" t="s">
        <v>137</v>
      </c>
      <c r="C6" s="178">
        <v>7</v>
      </c>
      <c r="D6" s="181"/>
      <c r="E6" s="181"/>
      <c r="F6" s="181">
        <v>2</v>
      </c>
      <c r="G6" s="178">
        <v>9</v>
      </c>
      <c r="H6" s="180"/>
      <c r="I6" s="178"/>
      <c r="J6" s="181"/>
      <c r="K6" s="178"/>
      <c r="L6" s="180"/>
      <c r="M6" s="180">
        <v>703</v>
      </c>
      <c r="N6" s="178">
        <v>1285</v>
      </c>
      <c r="O6" s="181"/>
      <c r="P6" s="181"/>
      <c r="Q6" s="181"/>
      <c r="R6" s="181"/>
      <c r="S6" s="181"/>
      <c r="T6" s="181"/>
      <c r="U6" s="181"/>
      <c r="V6" s="178">
        <v>1285</v>
      </c>
      <c r="W6" s="177"/>
      <c r="X6" s="181"/>
      <c r="Y6" s="178"/>
      <c r="Z6" s="177">
        <v>3</v>
      </c>
      <c r="AA6" s="181"/>
      <c r="AB6" s="178">
        <v>3</v>
      </c>
      <c r="AC6" s="177"/>
      <c r="AD6" s="181"/>
      <c r="AE6" s="179"/>
      <c r="AF6" s="178">
        <v>1</v>
      </c>
      <c r="AG6" s="181"/>
      <c r="AH6" s="181">
        <v>0</v>
      </c>
      <c r="AI6" s="181"/>
      <c r="AJ6" s="181"/>
      <c r="AK6" s="178">
        <v>1</v>
      </c>
      <c r="AL6" s="177"/>
      <c r="AM6" s="181"/>
      <c r="AN6" s="179"/>
      <c r="AO6" s="178"/>
      <c r="AP6" s="180"/>
      <c r="AQ6" s="178"/>
      <c r="AR6" s="181">
        <v>1</v>
      </c>
      <c r="AS6" s="181"/>
      <c r="AT6" s="178">
        <v>1</v>
      </c>
      <c r="AU6" s="177"/>
      <c r="AV6" s="181"/>
      <c r="AW6" s="181"/>
      <c r="AX6" s="181"/>
      <c r="AY6" s="181"/>
      <c r="AZ6" s="181">
        <v>2</v>
      </c>
      <c r="BA6" s="181"/>
      <c r="BB6" s="181"/>
      <c r="BC6" s="181"/>
      <c r="BD6" s="179">
        <v>2</v>
      </c>
      <c r="BE6" s="178"/>
      <c r="BF6" s="180"/>
      <c r="BG6" s="178">
        <v>26</v>
      </c>
      <c r="BH6" s="181">
        <v>54</v>
      </c>
      <c r="BI6" s="181">
        <v>288</v>
      </c>
      <c r="BJ6" s="181">
        <v>3</v>
      </c>
      <c r="BK6" s="181">
        <v>4</v>
      </c>
      <c r="BL6" s="181"/>
      <c r="BM6" s="178">
        <v>375</v>
      </c>
      <c r="BN6" s="180"/>
      <c r="BO6" s="180"/>
      <c r="BP6" s="180">
        <v>36</v>
      </c>
      <c r="BQ6" s="180"/>
      <c r="BR6" s="178"/>
      <c r="BS6" s="181"/>
      <c r="BT6" s="178"/>
      <c r="BU6" s="180"/>
      <c r="BV6" s="178">
        <v>2</v>
      </c>
      <c r="BW6" s="181"/>
      <c r="BX6" s="181"/>
      <c r="BY6" s="178">
        <v>2</v>
      </c>
      <c r="BZ6" s="177"/>
      <c r="CA6" s="181"/>
      <c r="CB6" s="181"/>
      <c r="CC6" s="181"/>
      <c r="CD6" s="181"/>
      <c r="CE6" s="181"/>
      <c r="CF6" s="181"/>
      <c r="CG6" s="181"/>
      <c r="CH6" s="181"/>
      <c r="CI6" s="181"/>
      <c r="CJ6" s="181"/>
      <c r="CK6" s="181"/>
      <c r="CL6" s="181"/>
      <c r="CM6" s="181"/>
      <c r="CN6" s="179"/>
      <c r="CO6" s="178">
        <v>1</v>
      </c>
      <c r="CP6" s="181"/>
      <c r="CQ6" s="178">
        <v>1</v>
      </c>
      <c r="CR6" s="180"/>
      <c r="CS6" s="178">
        <v>257</v>
      </c>
      <c r="CT6" s="181">
        <v>1</v>
      </c>
      <c r="CU6" s="181">
        <v>213006</v>
      </c>
      <c r="CV6" s="181">
        <v>4177</v>
      </c>
      <c r="CW6" s="181">
        <v>66</v>
      </c>
      <c r="CX6" s="181">
        <v>10</v>
      </c>
      <c r="CY6" s="181"/>
      <c r="CZ6" s="181">
        <v>20</v>
      </c>
      <c r="DA6" s="181"/>
      <c r="DB6" s="181">
        <v>10</v>
      </c>
      <c r="DC6" s="181"/>
      <c r="DD6" s="178">
        <v>217547</v>
      </c>
      <c r="DE6" s="177">
        <v>280</v>
      </c>
      <c r="DF6" s="181">
        <v>0</v>
      </c>
      <c r="DG6" s="181">
        <v>1</v>
      </c>
      <c r="DH6" s="181"/>
      <c r="DI6" s="181"/>
      <c r="DJ6" s="181"/>
      <c r="DK6" s="181">
        <v>35</v>
      </c>
      <c r="DL6" s="179">
        <v>316</v>
      </c>
      <c r="DM6" s="178"/>
      <c r="DN6" s="180"/>
      <c r="DO6" s="178"/>
      <c r="DP6" s="181"/>
      <c r="DQ6" s="178"/>
      <c r="DR6" s="180">
        <v>1</v>
      </c>
      <c r="DS6" s="178"/>
      <c r="DT6" s="181"/>
      <c r="DU6" s="178"/>
      <c r="DV6" s="177">
        <v>0</v>
      </c>
      <c r="DW6" s="181"/>
      <c r="DX6" s="179">
        <v>0</v>
      </c>
      <c r="DY6" s="178"/>
      <c r="DZ6" s="180"/>
      <c r="EA6" s="178">
        <v>24</v>
      </c>
      <c r="EB6" s="181"/>
      <c r="EC6" s="178">
        <v>24</v>
      </c>
      <c r="ED6" s="180"/>
      <c r="EE6" s="180"/>
      <c r="EF6" s="178">
        <v>2</v>
      </c>
      <c r="EG6" s="181">
        <v>5</v>
      </c>
      <c r="EH6" s="181">
        <v>9</v>
      </c>
      <c r="EI6" s="181"/>
      <c r="EJ6" s="181"/>
      <c r="EK6" s="181"/>
      <c r="EL6" s="181"/>
      <c r="EM6" s="178">
        <v>16</v>
      </c>
      <c r="EN6" s="177">
        <v>9</v>
      </c>
      <c r="EO6" s="181">
        <v>70</v>
      </c>
      <c r="EP6" s="181">
        <v>1</v>
      </c>
      <c r="EQ6" s="181">
        <v>43</v>
      </c>
      <c r="ER6" s="181">
        <v>24</v>
      </c>
      <c r="ES6" s="181">
        <v>1</v>
      </c>
      <c r="ET6" s="181">
        <v>2</v>
      </c>
      <c r="EU6" s="181"/>
      <c r="EV6" s="181"/>
      <c r="EW6" s="181"/>
      <c r="EX6" s="181"/>
      <c r="EY6" s="181">
        <v>1</v>
      </c>
      <c r="EZ6" s="181"/>
      <c r="FA6" s="179">
        <v>151</v>
      </c>
      <c r="FB6" s="178"/>
      <c r="FC6" s="177"/>
      <c r="FD6" s="181"/>
      <c r="FE6" s="181"/>
      <c r="FF6" s="179"/>
      <c r="FG6" s="178"/>
      <c r="FH6" s="181"/>
      <c r="FI6" s="178"/>
      <c r="FJ6" s="180"/>
      <c r="FK6" s="178"/>
      <c r="FL6" s="181"/>
      <c r="FM6" s="181"/>
      <c r="FN6" s="181"/>
      <c r="FO6" s="178"/>
      <c r="FP6" s="177"/>
      <c r="FQ6" s="181"/>
      <c r="FR6" s="181"/>
      <c r="FS6" s="179"/>
      <c r="FT6" s="178"/>
      <c r="FU6" s="181"/>
      <c r="FV6" s="178"/>
      <c r="FW6" s="180"/>
      <c r="FX6" s="180">
        <v>0</v>
      </c>
      <c r="FY6" s="178">
        <v>1</v>
      </c>
      <c r="FZ6" s="181"/>
      <c r="GA6" s="181"/>
      <c r="GB6" s="181"/>
      <c r="GC6" s="178">
        <v>1</v>
      </c>
      <c r="GD6" s="180"/>
      <c r="GE6" s="178">
        <v>21</v>
      </c>
      <c r="GF6" s="181"/>
      <c r="GG6" s="178">
        <v>21</v>
      </c>
      <c r="GH6" s="180"/>
      <c r="GI6" s="178">
        <v>1</v>
      </c>
      <c r="GJ6" s="181"/>
      <c r="GK6" s="181"/>
      <c r="GL6" s="178">
        <v>1</v>
      </c>
      <c r="GM6" s="180"/>
      <c r="GN6" s="178">
        <v>1</v>
      </c>
      <c r="GO6" s="181"/>
      <c r="GP6" s="181"/>
      <c r="GQ6" s="181"/>
      <c r="GR6" s="178">
        <v>1</v>
      </c>
      <c r="GS6" s="180">
        <v>220497</v>
      </c>
      <c r="GT6" s="268">
        <f>220497/52629283</f>
        <v>4.1896257640447049E-3</v>
      </c>
    </row>
    <row r="7" spans="2:202" s="147" customFormat="1" x14ac:dyDescent="0.2">
      <c r="B7" s="267" t="s">
        <v>159</v>
      </c>
      <c r="C7" s="178">
        <v>60</v>
      </c>
      <c r="D7" s="181"/>
      <c r="E7" s="181"/>
      <c r="F7" s="181"/>
      <c r="G7" s="178">
        <v>60</v>
      </c>
      <c r="H7" s="180"/>
      <c r="I7" s="178">
        <v>6</v>
      </c>
      <c r="J7" s="181"/>
      <c r="K7" s="178">
        <v>6</v>
      </c>
      <c r="L7" s="180">
        <v>2</v>
      </c>
      <c r="M7" s="180">
        <v>589</v>
      </c>
      <c r="N7" s="178">
        <v>5634</v>
      </c>
      <c r="O7" s="181">
        <v>155</v>
      </c>
      <c r="P7" s="181">
        <v>2</v>
      </c>
      <c r="Q7" s="181">
        <v>14</v>
      </c>
      <c r="R7" s="181"/>
      <c r="S7" s="181">
        <v>11</v>
      </c>
      <c r="T7" s="181"/>
      <c r="U7" s="181"/>
      <c r="V7" s="178">
        <v>5816</v>
      </c>
      <c r="W7" s="177">
        <v>1</v>
      </c>
      <c r="X7" s="181"/>
      <c r="Y7" s="178">
        <v>1</v>
      </c>
      <c r="Z7" s="177">
        <v>78</v>
      </c>
      <c r="AA7" s="181"/>
      <c r="AB7" s="178">
        <v>78</v>
      </c>
      <c r="AC7" s="177">
        <v>741</v>
      </c>
      <c r="AD7" s="181">
        <v>1</v>
      </c>
      <c r="AE7" s="179">
        <v>742</v>
      </c>
      <c r="AF7" s="178">
        <v>13</v>
      </c>
      <c r="AG7" s="181"/>
      <c r="AH7" s="181"/>
      <c r="AI7" s="181">
        <v>3</v>
      </c>
      <c r="AJ7" s="181"/>
      <c r="AK7" s="178">
        <v>16</v>
      </c>
      <c r="AL7" s="177"/>
      <c r="AM7" s="181"/>
      <c r="AN7" s="179"/>
      <c r="AO7" s="178"/>
      <c r="AP7" s="180"/>
      <c r="AQ7" s="178"/>
      <c r="AR7" s="181">
        <v>6</v>
      </c>
      <c r="AS7" s="181"/>
      <c r="AT7" s="178">
        <v>6</v>
      </c>
      <c r="AU7" s="177">
        <v>11</v>
      </c>
      <c r="AV7" s="181"/>
      <c r="AW7" s="181"/>
      <c r="AX7" s="181">
        <v>2</v>
      </c>
      <c r="AY7" s="181"/>
      <c r="AZ7" s="181"/>
      <c r="BA7" s="181"/>
      <c r="BB7" s="181"/>
      <c r="BC7" s="181"/>
      <c r="BD7" s="179">
        <v>13</v>
      </c>
      <c r="BE7" s="178">
        <v>2</v>
      </c>
      <c r="BF7" s="180">
        <v>9</v>
      </c>
      <c r="BG7" s="178">
        <v>48</v>
      </c>
      <c r="BH7" s="181">
        <v>134</v>
      </c>
      <c r="BI7" s="181">
        <v>401</v>
      </c>
      <c r="BJ7" s="181">
        <v>13</v>
      </c>
      <c r="BK7" s="181">
        <v>6</v>
      </c>
      <c r="BL7" s="181"/>
      <c r="BM7" s="178">
        <v>602</v>
      </c>
      <c r="BN7" s="180">
        <v>2</v>
      </c>
      <c r="BO7" s="180"/>
      <c r="BP7" s="180">
        <v>0</v>
      </c>
      <c r="BQ7" s="180">
        <v>40</v>
      </c>
      <c r="BR7" s="178">
        <v>21</v>
      </c>
      <c r="BS7" s="181"/>
      <c r="BT7" s="178">
        <v>21</v>
      </c>
      <c r="BU7" s="180"/>
      <c r="BV7" s="178">
        <v>2</v>
      </c>
      <c r="BW7" s="181"/>
      <c r="BX7" s="181"/>
      <c r="BY7" s="178">
        <v>2</v>
      </c>
      <c r="BZ7" s="177"/>
      <c r="CA7" s="181"/>
      <c r="CB7" s="181"/>
      <c r="CC7" s="181"/>
      <c r="CD7" s="181"/>
      <c r="CE7" s="181"/>
      <c r="CF7" s="181"/>
      <c r="CG7" s="181"/>
      <c r="CH7" s="181"/>
      <c r="CI7" s="181"/>
      <c r="CJ7" s="181"/>
      <c r="CK7" s="181"/>
      <c r="CL7" s="181"/>
      <c r="CM7" s="181"/>
      <c r="CN7" s="179"/>
      <c r="CO7" s="178">
        <v>2</v>
      </c>
      <c r="CP7" s="181"/>
      <c r="CQ7" s="178">
        <v>2</v>
      </c>
      <c r="CR7" s="180">
        <v>1</v>
      </c>
      <c r="CS7" s="178">
        <v>17</v>
      </c>
      <c r="CT7" s="181">
        <v>352</v>
      </c>
      <c r="CU7" s="181">
        <v>126880</v>
      </c>
      <c r="CV7" s="181">
        <v>97381</v>
      </c>
      <c r="CW7" s="181">
        <v>4</v>
      </c>
      <c r="CX7" s="181">
        <v>5</v>
      </c>
      <c r="CY7" s="181">
        <v>6</v>
      </c>
      <c r="CZ7" s="181">
        <v>8</v>
      </c>
      <c r="DA7" s="181"/>
      <c r="DB7" s="181">
        <v>0</v>
      </c>
      <c r="DC7" s="181">
        <v>1</v>
      </c>
      <c r="DD7" s="178">
        <v>224654</v>
      </c>
      <c r="DE7" s="177">
        <v>828</v>
      </c>
      <c r="DF7" s="181">
        <v>7</v>
      </c>
      <c r="DG7" s="181">
        <v>59</v>
      </c>
      <c r="DH7" s="181">
        <v>453</v>
      </c>
      <c r="DI7" s="181">
        <v>2</v>
      </c>
      <c r="DJ7" s="181"/>
      <c r="DK7" s="181"/>
      <c r="DL7" s="179">
        <v>1349</v>
      </c>
      <c r="DM7" s="178"/>
      <c r="DN7" s="180"/>
      <c r="DO7" s="178"/>
      <c r="DP7" s="181"/>
      <c r="DQ7" s="178"/>
      <c r="DR7" s="180">
        <v>53</v>
      </c>
      <c r="DS7" s="178"/>
      <c r="DT7" s="181"/>
      <c r="DU7" s="178"/>
      <c r="DV7" s="177">
        <v>1</v>
      </c>
      <c r="DW7" s="181"/>
      <c r="DX7" s="179">
        <v>1</v>
      </c>
      <c r="DY7" s="178">
        <v>52</v>
      </c>
      <c r="DZ7" s="180">
        <v>6</v>
      </c>
      <c r="EA7" s="178">
        <v>45</v>
      </c>
      <c r="EB7" s="181"/>
      <c r="EC7" s="178">
        <v>45</v>
      </c>
      <c r="ED7" s="180"/>
      <c r="EE7" s="180">
        <v>1</v>
      </c>
      <c r="EF7" s="178">
        <v>40</v>
      </c>
      <c r="EG7" s="181">
        <v>10</v>
      </c>
      <c r="EH7" s="181">
        <v>30</v>
      </c>
      <c r="EI7" s="181"/>
      <c r="EJ7" s="181">
        <v>2</v>
      </c>
      <c r="EK7" s="181"/>
      <c r="EL7" s="181"/>
      <c r="EM7" s="178">
        <v>82</v>
      </c>
      <c r="EN7" s="177">
        <v>333</v>
      </c>
      <c r="EO7" s="181">
        <v>560</v>
      </c>
      <c r="EP7" s="181">
        <v>35</v>
      </c>
      <c r="EQ7" s="181">
        <v>126</v>
      </c>
      <c r="ER7" s="181">
        <v>730</v>
      </c>
      <c r="ES7" s="181">
        <v>2</v>
      </c>
      <c r="ET7" s="181">
        <v>133</v>
      </c>
      <c r="EU7" s="181">
        <v>5</v>
      </c>
      <c r="EV7" s="181"/>
      <c r="EW7" s="181">
        <v>0</v>
      </c>
      <c r="EX7" s="181"/>
      <c r="EY7" s="181">
        <v>9</v>
      </c>
      <c r="EZ7" s="181"/>
      <c r="FA7" s="179">
        <v>1933</v>
      </c>
      <c r="FB7" s="178"/>
      <c r="FC7" s="177"/>
      <c r="FD7" s="181"/>
      <c r="FE7" s="181">
        <v>1</v>
      </c>
      <c r="FF7" s="179">
        <v>1</v>
      </c>
      <c r="FG7" s="178"/>
      <c r="FH7" s="181"/>
      <c r="FI7" s="178"/>
      <c r="FJ7" s="180"/>
      <c r="FK7" s="178">
        <v>19</v>
      </c>
      <c r="FL7" s="181">
        <v>5</v>
      </c>
      <c r="FM7" s="181"/>
      <c r="FN7" s="181"/>
      <c r="FO7" s="178">
        <v>24</v>
      </c>
      <c r="FP7" s="177">
        <v>1</v>
      </c>
      <c r="FQ7" s="181"/>
      <c r="FR7" s="181"/>
      <c r="FS7" s="179">
        <v>1</v>
      </c>
      <c r="FT7" s="178">
        <v>1</v>
      </c>
      <c r="FU7" s="181"/>
      <c r="FV7" s="178">
        <v>1</v>
      </c>
      <c r="FW7" s="180">
        <v>1</v>
      </c>
      <c r="FX7" s="180">
        <v>112</v>
      </c>
      <c r="FY7" s="178">
        <v>2</v>
      </c>
      <c r="FZ7" s="181"/>
      <c r="GA7" s="181">
        <v>0</v>
      </c>
      <c r="GB7" s="181"/>
      <c r="GC7" s="178">
        <v>2</v>
      </c>
      <c r="GD7" s="180"/>
      <c r="GE7" s="178">
        <v>385</v>
      </c>
      <c r="GF7" s="181"/>
      <c r="GG7" s="178">
        <v>385</v>
      </c>
      <c r="GH7" s="180"/>
      <c r="GI7" s="178">
        <v>6</v>
      </c>
      <c r="GJ7" s="181"/>
      <c r="GK7" s="181"/>
      <c r="GL7" s="178">
        <v>6</v>
      </c>
      <c r="GM7" s="180">
        <v>1</v>
      </c>
      <c r="GN7" s="178">
        <v>2</v>
      </c>
      <c r="GO7" s="181">
        <v>35</v>
      </c>
      <c r="GP7" s="181"/>
      <c r="GQ7" s="181">
        <v>7</v>
      </c>
      <c r="GR7" s="178">
        <v>44</v>
      </c>
      <c r="GS7" s="180">
        <v>236764</v>
      </c>
      <c r="GT7" s="268">
        <f>236764/52629283</f>
        <v>4.4987122473243652E-3</v>
      </c>
    </row>
    <row r="8" spans="2:202" s="147" customFormat="1" x14ac:dyDescent="0.2">
      <c r="B8" s="267" t="s">
        <v>215</v>
      </c>
      <c r="C8" s="178">
        <v>2</v>
      </c>
      <c r="D8" s="181"/>
      <c r="E8" s="181"/>
      <c r="F8" s="181"/>
      <c r="G8" s="178">
        <v>2</v>
      </c>
      <c r="H8" s="180"/>
      <c r="I8" s="178"/>
      <c r="J8" s="181"/>
      <c r="K8" s="178"/>
      <c r="L8" s="180"/>
      <c r="M8" s="180">
        <v>855</v>
      </c>
      <c r="N8" s="178">
        <v>5721</v>
      </c>
      <c r="O8" s="181">
        <v>2</v>
      </c>
      <c r="P8" s="181">
        <v>37</v>
      </c>
      <c r="Q8" s="181">
        <v>200</v>
      </c>
      <c r="R8" s="181">
        <v>6</v>
      </c>
      <c r="S8" s="181">
        <v>52</v>
      </c>
      <c r="T8" s="181">
        <v>4</v>
      </c>
      <c r="U8" s="181">
        <v>0</v>
      </c>
      <c r="V8" s="178">
        <v>6022</v>
      </c>
      <c r="W8" s="177">
        <v>5</v>
      </c>
      <c r="X8" s="181">
        <v>4</v>
      </c>
      <c r="Y8" s="178">
        <v>9</v>
      </c>
      <c r="Z8" s="177">
        <v>125</v>
      </c>
      <c r="AA8" s="181"/>
      <c r="AB8" s="178">
        <v>125</v>
      </c>
      <c r="AC8" s="177">
        <v>1933</v>
      </c>
      <c r="AD8" s="181">
        <v>16</v>
      </c>
      <c r="AE8" s="179">
        <v>1949</v>
      </c>
      <c r="AF8" s="178">
        <v>27</v>
      </c>
      <c r="AG8" s="181"/>
      <c r="AH8" s="181"/>
      <c r="AI8" s="181">
        <v>1</v>
      </c>
      <c r="AJ8" s="181"/>
      <c r="AK8" s="178">
        <v>28</v>
      </c>
      <c r="AL8" s="177"/>
      <c r="AM8" s="181"/>
      <c r="AN8" s="179"/>
      <c r="AO8" s="178"/>
      <c r="AP8" s="180"/>
      <c r="AQ8" s="178"/>
      <c r="AR8" s="181"/>
      <c r="AS8" s="181"/>
      <c r="AT8" s="178"/>
      <c r="AU8" s="177">
        <v>68</v>
      </c>
      <c r="AV8" s="181"/>
      <c r="AW8" s="181"/>
      <c r="AX8" s="181">
        <v>3</v>
      </c>
      <c r="AY8" s="181"/>
      <c r="AZ8" s="181">
        <v>20</v>
      </c>
      <c r="BA8" s="181">
        <v>6</v>
      </c>
      <c r="BB8" s="181">
        <v>0</v>
      </c>
      <c r="BC8" s="181"/>
      <c r="BD8" s="179">
        <v>97</v>
      </c>
      <c r="BE8" s="178"/>
      <c r="BF8" s="180"/>
      <c r="BG8" s="178">
        <v>3</v>
      </c>
      <c r="BH8" s="181">
        <v>22</v>
      </c>
      <c r="BI8" s="181">
        <v>44</v>
      </c>
      <c r="BJ8" s="181">
        <v>10</v>
      </c>
      <c r="BK8" s="181">
        <v>2</v>
      </c>
      <c r="BL8" s="181"/>
      <c r="BM8" s="178">
        <v>81</v>
      </c>
      <c r="BN8" s="180"/>
      <c r="BO8" s="180"/>
      <c r="BP8" s="180"/>
      <c r="BQ8" s="180">
        <v>1</v>
      </c>
      <c r="BR8" s="178">
        <v>1</v>
      </c>
      <c r="BS8" s="181"/>
      <c r="BT8" s="178">
        <v>1</v>
      </c>
      <c r="BU8" s="180"/>
      <c r="BV8" s="178"/>
      <c r="BW8" s="181"/>
      <c r="BX8" s="181"/>
      <c r="BY8" s="178"/>
      <c r="BZ8" s="177"/>
      <c r="CA8" s="181"/>
      <c r="CB8" s="181"/>
      <c r="CC8" s="181">
        <v>1</v>
      </c>
      <c r="CD8" s="181">
        <v>4</v>
      </c>
      <c r="CE8" s="181"/>
      <c r="CF8" s="181"/>
      <c r="CG8" s="181"/>
      <c r="CH8" s="181"/>
      <c r="CI8" s="181"/>
      <c r="CJ8" s="181"/>
      <c r="CK8" s="181"/>
      <c r="CL8" s="181"/>
      <c r="CM8" s="181"/>
      <c r="CN8" s="179">
        <v>5</v>
      </c>
      <c r="CO8" s="178"/>
      <c r="CP8" s="181"/>
      <c r="CQ8" s="178"/>
      <c r="CR8" s="180"/>
      <c r="CS8" s="178">
        <v>124</v>
      </c>
      <c r="CT8" s="181">
        <v>1213</v>
      </c>
      <c r="CU8" s="181">
        <v>49769</v>
      </c>
      <c r="CV8" s="181">
        <v>5496</v>
      </c>
      <c r="CW8" s="181">
        <v>6</v>
      </c>
      <c r="CX8" s="181">
        <v>12</v>
      </c>
      <c r="CY8" s="181">
        <v>6</v>
      </c>
      <c r="CZ8" s="181"/>
      <c r="DA8" s="181">
        <v>3</v>
      </c>
      <c r="DB8" s="181">
        <v>1</v>
      </c>
      <c r="DC8" s="181">
        <v>1</v>
      </c>
      <c r="DD8" s="178">
        <v>56631</v>
      </c>
      <c r="DE8" s="177">
        <v>474</v>
      </c>
      <c r="DF8" s="181">
        <v>12</v>
      </c>
      <c r="DG8" s="181">
        <v>48</v>
      </c>
      <c r="DH8" s="181">
        <v>324</v>
      </c>
      <c r="DI8" s="181">
        <v>9</v>
      </c>
      <c r="DJ8" s="181">
        <v>2</v>
      </c>
      <c r="DK8" s="181"/>
      <c r="DL8" s="179">
        <v>869</v>
      </c>
      <c r="DM8" s="178"/>
      <c r="DN8" s="180"/>
      <c r="DO8" s="178"/>
      <c r="DP8" s="181"/>
      <c r="DQ8" s="178"/>
      <c r="DR8" s="180">
        <v>13</v>
      </c>
      <c r="DS8" s="178"/>
      <c r="DT8" s="181"/>
      <c r="DU8" s="178"/>
      <c r="DV8" s="177">
        <v>14</v>
      </c>
      <c r="DW8" s="181"/>
      <c r="DX8" s="179">
        <v>14</v>
      </c>
      <c r="DY8" s="178">
        <v>0</v>
      </c>
      <c r="DZ8" s="180"/>
      <c r="EA8" s="178">
        <v>23</v>
      </c>
      <c r="EB8" s="181"/>
      <c r="EC8" s="178">
        <v>23</v>
      </c>
      <c r="ED8" s="180"/>
      <c r="EE8" s="180"/>
      <c r="EF8" s="178">
        <v>1</v>
      </c>
      <c r="EG8" s="181">
        <v>17</v>
      </c>
      <c r="EH8" s="181">
        <v>10</v>
      </c>
      <c r="EI8" s="181"/>
      <c r="EJ8" s="181"/>
      <c r="EK8" s="181"/>
      <c r="EL8" s="181"/>
      <c r="EM8" s="178">
        <v>28</v>
      </c>
      <c r="EN8" s="177">
        <v>248</v>
      </c>
      <c r="EO8" s="181">
        <v>1179</v>
      </c>
      <c r="EP8" s="181">
        <v>82</v>
      </c>
      <c r="EQ8" s="181">
        <v>339</v>
      </c>
      <c r="ER8" s="181">
        <v>767</v>
      </c>
      <c r="ES8" s="181">
        <v>123</v>
      </c>
      <c r="ET8" s="181">
        <v>448</v>
      </c>
      <c r="EU8" s="181">
        <v>20</v>
      </c>
      <c r="EV8" s="181">
        <v>21</v>
      </c>
      <c r="EW8" s="181">
        <v>107</v>
      </c>
      <c r="EX8" s="181"/>
      <c r="EY8" s="181">
        <v>57</v>
      </c>
      <c r="EZ8" s="181">
        <v>4</v>
      </c>
      <c r="FA8" s="179">
        <v>3395</v>
      </c>
      <c r="FB8" s="178">
        <v>1</v>
      </c>
      <c r="FC8" s="177"/>
      <c r="FD8" s="181"/>
      <c r="FE8" s="181"/>
      <c r="FF8" s="179"/>
      <c r="FG8" s="178"/>
      <c r="FH8" s="181"/>
      <c r="FI8" s="178"/>
      <c r="FJ8" s="180"/>
      <c r="FK8" s="178">
        <v>1</v>
      </c>
      <c r="FL8" s="181"/>
      <c r="FM8" s="181"/>
      <c r="FN8" s="181"/>
      <c r="FO8" s="178">
        <v>1</v>
      </c>
      <c r="FP8" s="177"/>
      <c r="FQ8" s="181"/>
      <c r="FR8" s="181"/>
      <c r="FS8" s="179"/>
      <c r="FT8" s="178"/>
      <c r="FU8" s="181"/>
      <c r="FV8" s="178"/>
      <c r="FW8" s="180"/>
      <c r="FX8" s="180">
        <v>5</v>
      </c>
      <c r="FY8" s="178">
        <v>6</v>
      </c>
      <c r="FZ8" s="181"/>
      <c r="GA8" s="181">
        <v>2</v>
      </c>
      <c r="GB8" s="181"/>
      <c r="GC8" s="178">
        <v>8</v>
      </c>
      <c r="GD8" s="180"/>
      <c r="GE8" s="178">
        <v>27</v>
      </c>
      <c r="GF8" s="181"/>
      <c r="GG8" s="178">
        <v>27</v>
      </c>
      <c r="GH8" s="180"/>
      <c r="GI8" s="178">
        <v>2</v>
      </c>
      <c r="GJ8" s="181"/>
      <c r="GK8" s="181"/>
      <c r="GL8" s="178">
        <v>2</v>
      </c>
      <c r="GM8" s="180">
        <v>2</v>
      </c>
      <c r="GN8" s="178">
        <v>35</v>
      </c>
      <c r="GO8" s="181">
        <v>2</v>
      </c>
      <c r="GP8" s="181"/>
      <c r="GQ8" s="181"/>
      <c r="GR8" s="178">
        <v>37</v>
      </c>
      <c r="GS8" s="180">
        <v>70231</v>
      </c>
      <c r="GT8" s="268">
        <f>70231/52629283</f>
        <v>1.3344472125907548E-3</v>
      </c>
    </row>
    <row r="9" spans="2:202" s="147" customFormat="1" x14ac:dyDescent="0.2">
      <c r="B9" s="267" t="s">
        <v>222</v>
      </c>
      <c r="C9" s="178">
        <v>18</v>
      </c>
      <c r="D9" s="181"/>
      <c r="E9" s="181"/>
      <c r="F9" s="181"/>
      <c r="G9" s="178">
        <v>18</v>
      </c>
      <c r="H9" s="180"/>
      <c r="I9" s="178">
        <v>1</v>
      </c>
      <c r="J9" s="181"/>
      <c r="K9" s="178">
        <v>1</v>
      </c>
      <c r="L9" s="180"/>
      <c r="M9" s="180">
        <v>444</v>
      </c>
      <c r="N9" s="178">
        <v>145</v>
      </c>
      <c r="O9" s="181"/>
      <c r="P9" s="181"/>
      <c r="Q9" s="181"/>
      <c r="R9" s="181"/>
      <c r="S9" s="181"/>
      <c r="T9" s="181"/>
      <c r="U9" s="181"/>
      <c r="V9" s="178">
        <v>145</v>
      </c>
      <c r="W9" s="177"/>
      <c r="X9" s="181"/>
      <c r="Y9" s="178"/>
      <c r="Z9" s="177">
        <v>11</v>
      </c>
      <c r="AA9" s="181"/>
      <c r="AB9" s="178">
        <v>11</v>
      </c>
      <c r="AC9" s="177"/>
      <c r="AD9" s="181"/>
      <c r="AE9" s="179"/>
      <c r="AF9" s="178"/>
      <c r="AG9" s="181"/>
      <c r="AH9" s="181"/>
      <c r="AI9" s="181"/>
      <c r="AJ9" s="181"/>
      <c r="AK9" s="178"/>
      <c r="AL9" s="177"/>
      <c r="AM9" s="181"/>
      <c r="AN9" s="179"/>
      <c r="AO9" s="178"/>
      <c r="AP9" s="180"/>
      <c r="AQ9" s="178"/>
      <c r="AR9" s="181">
        <v>2</v>
      </c>
      <c r="AS9" s="181"/>
      <c r="AT9" s="178">
        <v>2</v>
      </c>
      <c r="AU9" s="177"/>
      <c r="AV9" s="181"/>
      <c r="AW9" s="181"/>
      <c r="AX9" s="181"/>
      <c r="AY9" s="181"/>
      <c r="AZ9" s="181"/>
      <c r="BA9" s="181"/>
      <c r="BB9" s="181"/>
      <c r="BC9" s="181"/>
      <c r="BD9" s="179"/>
      <c r="BE9" s="178"/>
      <c r="BF9" s="180"/>
      <c r="BG9" s="178">
        <v>2</v>
      </c>
      <c r="BH9" s="181"/>
      <c r="BI9" s="181">
        <v>1</v>
      </c>
      <c r="BJ9" s="181"/>
      <c r="BK9" s="181"/>
      <c r="BL9" s="181"/>
      <c r="BM9" s="178">
        <v>3</v>
      </c>
      <c r="BN9" s="180"/>
      <c r="BO9" s="180"/>
      <c r="BP9" s="180"/>
      <c r="BQ9" s="180">
        <v>4</v>
      </c>
      <c r="BR9" s="178">
        <v>6</v>
      </c>
      <c r="BS9" s="181"/>
      <c r="BT9" s="178">
        <v>6</v>
      </c>
      <c r="BU9" s="180">
        <v>1</v>
      </c>
      <c r="BV9" s="178"/>
      <c r="BW9" s="181"/>
      <c r="BX9" s="181"/>
      <c r="BY9" s="178"/>
      <c r="BZ9" s="177"/>
      <c r="CA9" s="181"/>
      <c r="CB9" s="181"/>
      <c r="CC9" s="181"/>
      <c r="CD9" s="181"/>
      <c r="CE9" s="181"/>
      <c r="CF9" s="181"/>
      <c r="CG9" s="181"/>
      <c r="CH9" s="181">
        <v>0</v>
      </c>
      <c r="CI9" s="181"/>
      <c r="CJ9" s="181"/>
      <c r="CK9" s="181"/>
      <c r="CL9" s="181"/>
      <c r="CM9" s="181"/>
      <c r="CN9" s="179">
        <v>0</v>
      </c>
      <c r="CO9" s="178"/>
      <c r="CP9" s="181"/>
      <c r="CQ9" s="178"/>
      <c r="CR9" s="180"/>
      <c r="CS9" s="178">
        <v>8</v>
      </c>
      <c r="CT9" s="181"/>
      <c r="CU9" s="181">
        <v>9807</v>
      </c>
      <c r="CV9" s="181">
        <v>4287</v>
      </c>
      <c r="CW9" s="181">
        <v>4</v>
      </c>
      <c r="CX9" s="181">
        <v>2</v>
      </c>
      <c r="CY9" s="181"/>
      <c r="CZ9" s="181"/>
      <c r="DA9" s="181"/>
      <c r="DB9" s="181"/>
      <c r="DC9" s="181"/>
      <c r="DD9" s="178">
        <v>14108</v>
      </c>
      <c r="DE9" s="177">
        <v>37</v>
      </c>
      <c r="DF9" s="181">
        <v>1</v>
      </c>
      <c r="DG9" s="181"/>
      <c r="DH9" s="181"/>
      <c r="DI9" s="181"/>
      <c r="DJ9" s="181"/>
      <c r="DK9" s="181"/>
      <c r="DL9" s="179">
        <v>38</v>
      </c>
      <c r="DM9" s="178"/>
      <c r="DN9" s="180"/>
      <c r="DO9" s="178"/>
      <c r="DP9" s="181"/>
      <c r="DQ9" s="178"/>
      <c r="DR9" s="180">
        <v>2</v>
      </c>
      <c r="DS9" s="178"/>
      <c r="DT9" s="181"/>
      <c r="DU9" s="178"/>
      <c r="DV9" s="177">
        <v>2</v>
      </c>
      <c r="DW9" s="181"/>
      <c r="DX9" s="179">
        <v>2</v>
      </c>
      <c r="DY9" s="178">
        <v>11</v>
      </c>
      <c r="DZ9" s="180"/>
      <c r="EA9" s="178">
        <v>2</v>
      </c>
      <c r="EB9" s="181"/>
      <c r="EC9" s="178">
        <v>2</v>
      </c>
      <c r="ED9" s="180"/>
      <c r="EE9" s="180"/>
      <c r="EF9" s="178">
        <v>4</v>
      </c>
      <c r="EG9" s="181">
        <v>6</v>
      </c>
      <c r="EH9" s="181">
        <v>20</v>
      </c>
      <c r="EI9" s="181"/>
      <c r="EJ9" s="181"/>
      <c r="EK9" s="181"/>
      <c r="EL9" s="181"/>
      <c r="EM9" s="178">
        <v>30</v>
      </c>
      <c r="EN9" s="177"/>
      <c r="EO9" s="181">
        <v>2</v>
      </c>
      <c r="EP9" s="181"/>
      <c r="EQ9" s="181"/>
      <c r="ER9" s="181">
        <v>33</v>
      </c>
      <c r="ES9" s="181"/>
      <c r="ET9" s="181"/>
      <c r="EU9" s="181"/>
      <c r="EV9" s="181"/>
      <c r="EW9" s="181"/>
      <c r="EX9" s="181"/>
      <c r="EY9" s="181"/>
      <c r="EZ9" s="181"/>
      <c r="FA9" s="179">
        <v>35</v>
      </c>
      <c r="FB9" s="178"/>
      <c r="FC9" s="177"/>
      <c r="FD9" s="181"/>
      <c r="FE9" s="181"/>
      <c r="FF9" s="179"/>
      <c r="FG9" s="178"/>
      <c r="FH9" s="181"/>
      <c r="FI9" s="178"/>
      <c r="FJ9" s="180"/>
      <c r="FK9" s="178"/>
      <c r="FL9" s="181">
        <v>14</v>
      </c>
      <c r="FM9" s="181"/>
      <c r="FN9" s="181">
        <v>1</v>
      </c>
      <c r="FO9" s="178">
        <v>15</v>
      </c>
      <c r="FP9" s="177"/>
      <c r="FQ9" s="181"/>
      <c r="FR9" s="181"/>
      <c r="FS9" s="179"/>
      <c r="FT9" s="178"/>
      <c r="FU9" s="181"/>
      <c r="FV9" s="178"/>
      <c r="FW9" s="180"/>
      <c r="FX9" s="180">
        <v>6</v>
      </c>
      <c r="FY9" s="178">
        <v>4</v>
      </c>
      <c r="FZ9" s="181"/>
      <c r="GA9" s="181"/>
      <c r="GB9" s="181"/>
      <c r="GC9" s="178">
        <v>4</v>
      </c>
      <c r="GD9" s="180"/>
      <c r="GE9" s="178">
        <v>198</v>
      </c>
      <c r="GF9" s="181"/>
      <c r="GG9" s="178">
        <v>198</v>
      </c>
      <c r="GH9" s="180"/>
      <c r="GI9" s="178">
        <v>1</v>
      </c>
      <c r="GJ9" s="181"/>
      <c r="GK9" s="181"/>
      <c r="GL9" s="178">
        <v>1</v>
      </c>
      <c r="GM9" s="180">
        <v>6</v>
      </c>
      <c r="GN9" s="178"/>
      <c r="GO9" s="181"/>
      <c r="GP9" s="181"/>
      <c r="GQ9" s="181"/>
      <c r="GR9" s="178"/>
      <c r="GS9" s="180">
        <v>15093</v>
      </c>
      <c r="GT9" s="268">
        <f>15093/52629283</f>
        <v>2.867795101825727E-4</v>
      </c>
    </row>
    <row r="10" spans="2:202" s="147" customFormat="1" x14ac:dyDescent="0.2">
      <c r="B10" s="267" t="s">
        <v>238</v>
      </c>
      <c r="C10" s="178">
        <v>33</v>
      </c>
      <c r="D10" s="181"/>
      <c r="E10" s="181"/>
      <c r="F10" s="181"/>
      <c r="G10" s="178">
        <v>33</v>
      </c>
      <c r="H10" s="180"/>
      <c r="I10" s="178">
        <v>3</v>
      </c>
      <c r="J10" s="181"/>
      <c r="K10" s="178">
        <v>3</v>
      </c>
      <c r="L10" s="180"/>
      <c r="M10" s="180">
        <v>273</v>
      </c>
      <c r="N10" s="178">
        <v>3671</v>
      </c>
      <c r="O10" s="181">
        <v>16</v>
      </c>
      <c r="P10" s="181">
        <v>2</v>
      </c>
      <c r="Q10" s="181">
        <v>24</v>
      </c>
      <c r="R10" s="181"/>
      <c r="S10" s="181">
        <v>7</v>
      </c>
      <c r="T10" s="181"/>
      <c r="U10" s="181"/>
      <c r="V10" s="178">
        <v>3720</v>
      </c>
      <c r="W10" s="177">
        <v>2</v>
      </c>
      <c r="X10" s="181">
        <v>1</v>
      </c>
      <c r="Y10" s="178">
        <v>3</v>
      </c>
      <c r="Z10" s="177">
        <v>55</v>
      </c>
      <c r="AA10" s="181"/>
      <c r="AB10" s="178">
        <v>55</v>
      </c>
      <c r="AC10" s="177">
        <v>140</v>
      </c>
      <c r="AD10" s="181">
        <v>1</v>
      </c>
      <c r="AE10" s="179">
        <v>141</v>
      </c>
      <c r="AF10" s="178">
        <v>12</v>
      </c>
      <c r="AG10" s="181"/>
      <c r="AH10" s="181"/>
      <c r="AI10" s="181">
        <v>0</v>
      </c>
      <c r="AJ10" s="181"/>
      <c r="AK10" s="178">
        <v>12</v>
      </c>
      <c r="AL10" s="177"/>
      <c r="AM10" s="181"/>
      <c r="AN10" s="179"/>
      <c r="AO10" s="178"/>
      <c r="AP10" s="180"/>
      <c r="AQ10" s="178"/>
      <c r="AR10" s="181"/>
      <c r="AS10" s="181"/>
      <c r="AT10" s="178"/>
      <c r="AU10" s="177">
        <v>41</v>
      </c>
      <c r="AV10" s="181"/>
      <c r="AW10" s="181"/>
      <c r="AX10" s="181">
        <v>1</v>
      </c>
      <c r="AY10" s="181"/>
      <c r="AZ10" s="181">
        <v>2</v>
      </c>
      <c r="BA10" s="181"/>
      <c r="BB10" s="181"/>
      <c r="BC10" s="181"/>
      <c r="BD10" s="179">
        <v>44</v>
      </c>
      <c r="BE10" s="178"/>
      <c r="BF10" s="180">
        <v>2</v>
      </c>
      <c r="BG10" s="178">
        <v>37</v>
      </c>
      <c r="BH10" s="181">
        <v>89</v>
      </c>
      <c r="BI10" s="181">
        <v>285</v>
      </c>
      <c r="BJ10" s="181">
        <v>4</v>
      </c>
      <c r="BK10" s="181">
        <v>3</v>
      </c>
      <c r="BL10" s="181"/>
      <c r="BM10" s="178">
        <v>418</v>
      </c>
      <c r="BN10" s="180"/>
      <c r="BO10" s="180"/>
      <c r="BP10" s="180">
        <v>5</v>
      </c>
      <c r="BQ10" s="180">
        <v>2</v>
      </c>
      <c r="BR10" s="178">
        <v>4</v>
      </c>
      <c r="BS10" s="181"/>
      <c r="BT10" s="178">
        <v>4</v>
      </c>
      <c r="BU10" s="180"/>
      <c r="BV10" s="178"/>
      <c r="BW10" s="181"/>
      <c r="BX10" s="181"/>
      <c r="BY10" s="178"/>
      <c r="BZ10" s="177">
        <v>2</v>
      </c>
      <c r="CA10" s="181"/>
      <c r="CB10" s="181"/>
      <c r="CC10" s="181"/>
      <c r="CD10" s="181"/>
      <c r="CE10" s="181"/>
      <c r="CF10" s="181">
        <v>1</v>
      </c>
      <c r="CG10" s="181"/>
      <c r="CH10" s="181"/>
      <c r="CI10" s="181"/>
      <c r="CJ10" s="181"/>
      <c r="CK10" s="181"/>
      <c r="CL10" s="181"/>
      <c r="CM10" s="181"/>
      <c r="CN10" s="179">
        <v>3</v>
      </c>
      <c r="CO10" s="178">
        <v>2</v>
      </c>
      <c r="CP10" s="181"/>
      <c r="CQ10" s="178">
        <v>2</v>
      </c>
      <c r="CR10" s="180"/>
      <c r="CS10" s="178">
        <v>34</v>
      </c>
      <c r="CT10" s="181">
        <v>191</v>
      </c>
      <c r="CU10" s="181">
        <v>161076</v>
      </c>
      <c r="CV10" s="181">
        <v>11457</v>
      </c>
      <c r="CW10" s="181">
        <v>38</v>
      </c>
      <c r="CX10" s="181">
        <v>18</v>
      </c>
      <c r="CY10" s="181"/>
      <c r="CZ10" s="181">
        <v>3</v>
      </c>
      <c r="DA10" s="181"/>
      <c r="DB10" s="181">
        <v>2</v>
      </c>
      <c r="DC10" s="181"/>
      <c r="DD10" s="178">
        <v>172819</v>
      </c>
      <c r="DE10" s="177">
        <v>347</v>
      </c>
      <c r="DF10" s="181">
        <v>6</v>
      </c>
      <c r="DG10" s="181">
        <v>10</v>
      </c>
      <c r="DH10" s="181">
        <v>325</v>
      </c>
      <c r="DI10" s="181">
        <v>1</v>
      </c>
      <c r="DJ10" s="181">
        <v>1</v>
      </c>
      <c r="DK10" s="181"/>
      <c r="DL10" s="179">
        <v>690</v>
      </c>
      <c r="DM10" s="178"/>
      <c r="DN10" s="180"/>
      <c r="DO10" s="178"/>
      <c r="DP10" s="181"/>
      <c r="DQ10" s="178"/>
      <c r="DR10" s="180">
        <v>16</v>
      </c>
      <c r="DS10" s="178"/>
      <c r="DT10" s="181"/>
      <c r="DU10" s="178"/>
      <c r="DV10" s="177">
        <v>2</v>
      </c>
      <c r="DW10" s="181"/>
      <c r="DX10" s="179">
        <v>2</v>
      </c>
      <c r="DY10" s="178">
        <v>5</v>
      </c>
      <c r="DZ10" s="180">
        <v>1</v>
      </c>
      <c r="EA10" s="178">
        <v>87</v>
      </c>
      <c r="EB10" s="181"/>
      <c r="EC10" s="178">
        <v>87</v>
      </c>
      <c r="ED10" s="180"/>
      <c r="EE10" s="180"/>
      <c r="EF10" s="178">
        <v>8</v>
      </c>
      <c r="EG10" s="181">
        <v>2</v>
      </c>
      <c r="EH10" s="181">
        <v>13</v>
      </c>
      <c r="EI10" s="181"/>
      <c r="EJ10" s="181"/>
      <c r="EK10" s="181"/>
      <c r="EL10" s="181"/>
      <c r="EM10" s="178">
        <v>23</v>
      </c>
      <c r="EN10" s="177">
        <v>58</v>
      </c>
      <c r="EO10" s="181">
        <v>1597</v>
      </c>
      <c r="EP10" s="181">
        <v>14</v>
      </c>
      <c r="EQ10" s="181">
        <v>122</v>
      </c>
      <c r="ER10" s="181">
        <v>1485</v>
      </c>
      <c r="ES10" s="181">
        <v>7</v>
      </c>
      <c r="ET10" s="181">
        <v>101</v>
      </c>
      <c r="EU10" s="181"/>
      <c r="EV10" s="181">
        <v>2</v>
      </c>
      <c r="EW10" s="181">
        <v>0</v>
      </c>
      <c r="EX10" s="181"/>
      <c r="EY10" s="181">
        <v>8</v>
      </c>
      <c r="EZ10" s="181"/>
      <c r="FA10" s="179">
        <v>3394</v>
      </c>
      <c r="FB10" s="178"/>
      <c r="FC10" s="177"/>
      <c r="FD10" s="181"/>
      <c r="FE10" s="181">
        <v>1</v>
      </c>
      <c r="FF10" s="179">
        <v>1</v>
      </c>
      <c r="FG10" s="178"/>
      <c r="FH10" s="181"/>
      <c r="FI10" s="178"/>
      <c r="FJ10" s="180"/>
      <c r="FK10" s="178">
        <v>1</v>
      </c>
      <c r="FL10" s="181"/>
      <c r="FM10" s="181"/>
      <c r="FN10" s="181"/>
      <c r="FO10" s="178">
        <v>1</v>
      </c>
      <c r="FP10" s="177"/>
      <c r="FQ10" s="181">
        <v>0</v>
      </c>
      <c r="FR10" s="181"/>
      <c r="FS10" s="179">
        <v>0</v>
      </c>
      <c r="FT10" s="178"/>
      <c r="FU10" s="181"/>
      <c r="FV10" s="178"/>
      <c r="FW10" s="180"/>
      <c r="FX10" s="180">
        <v>20</v>
      </c>
      <c r="FY10" s="178">
        <v>2</v>
      </c>
      <c r="FZ10" s="181">
        <v>2</v>
      </c>
      <c r="GA10" s="181">
        <v>1</v>
      </c>
      <c r="GB10" s="181"/>
      <c r="GC10" s="178">
        <v>5</v>
      </c>
      <c r="GD10" s="180"/>
      <c r="GE10" s="178">
        <v>253</v>
      </c>
      <c r="GF10" s="181"/>
      <c r="GG10" s="178">
        <v>253</v>
      </c>
      <c r="GH10" s="180"/>
      <c r="GI10" s="178">
        <v>4</v>
      </c>
      <c r="GJ10" s="181"/>
      <c r="GK10" s="181"/>
      <c r="GL10" s="178">
        <v>4</v>
      </c>
      <c r="GM10" s="180"/>
      <c r="GN10" s="178">
        <v>11</v>
      </c>
      <c r="GO10" s="181"/>
      <c r="GP10" s="181"/>
      <c r="GQ10" s="181">
        <v>1</v>
      </c>
      <c r="GR10" s="178">
        <v>12</v>
      </c>
      <c r="GS10" s="180">
        <v>182053</v>
      </c>
      <c r="GT10" s="268">
        <f>182053/52629283</f>
        <v>3.4591578988450214E-3</v>
      </c>
    </row>
    <row r="11" spans="2:202" s="147" customFormat="1" ht="12.75" thickBot="1" x14ac:dyDescent="0.25">
      <c r="B11" s="262" t="s">
        <v>574</v>
      </c>
      <c r="C11" s="166">
        <v>41</v>
      </c>
      <c r="D11" s="182">
        <v>0</v>
      </c>
      <c r="E11" s="182">
        <v>0</v>
      </c>
      <c r="F11" s="182"/>
      <c r="G11" s="166">
        <v>41</v>
      </c>
      <c r="H11" s="168"/>
      <c r="I11" s="166">
        <v>2</v>
      </c>
      <c r="J11" s="182"/>
      <c r="K11" s="166">
        <v>2</v>
      </c>
      <c r="L11" s="168"/>
      <c r="M11" s="168">
        <v>2781</v>
      </c>
      <c r="N11" s="166">
        <v>4858</v>
      </c>
      <c r="O11" s="182">
        <v>22</v>
      </c>
      <c r="P11" s="182">
        <v>3</v>
      </c>
      <c r="Q11" s="182">
        <v>258</v>
      </c>
      <c r="R11" s="182">
        <v>0</v>
      </c>
      <c r="S11" s="182">
        <v>3</v>
      </c>
      <c r="T11" s="182">
        <v>0</v>
      </c>
      <c r="U11" s="182"/>
      <c r="V11" s="166">
        <v>5144</v>
      </c>
      <c r="W11" s="165">
        <v>2</v>
      </c>
      <c r="X11" s="182">
        <v>1</v>
      </c>
      <c r="Y11" s="166">
        <v>3</v>
      </c>
      <c r="Z11" s="165">
        <v>53</v>
      </c>
      <c r="AA11" s="182"/>
      <c r="AB11" s="166">
        <v>53</v>
      </c>
      <c r="AC11" s="165">
        <v>5180</v>
      </c>
      <c r="AD11" s="182"/>
      <c r="AE11" s="167">
        <v>5180</v>
      </c>
      <c r="AF11" s="166">
        <v>2</v>
      </c>
      <c r="AG11" s="182"/>
      <c r="AH11" s="182">
        <v>8</v>
      </c>
      <c r="AI11" s="182">
        <v>1</v>
      </c>
      <c r="AJ11" s="182"/>
      <c r="AK11" s="166">
        <v>11</v>
      </c>
      <c r="AL11" s="165">
        <v>2</v>
      </c>
      <c r="AM11" s="182"/>
      <c r="AN11" s="167">
        <v>2</v>
      </c>
      <c r="AO11" s="166"/>
      <c r="AP11" s="168"/>
      <c r="AQ11" s="166">
        <v>35</v>
      </c>
      <c r="AR11" s="182">
        <v>36</v>
      </c>
      <c r="AS11" s="182"/>
      <c r="AT11" s="166">
        <v>71</v>
      </c>
      <c r="AU11" s="165">
        <v>184</v>
      </c>
      <c r="AV11" s="182"/>
      <c r="AW11" s="182"/>
      <c r="AX11" s="182">
        <v>3</v>
      </c>
      <c r="AY11" s="182"/>
      <c r="AZ11" s="182">
        <v>6</v>
      </c>
      <c r="BA11" s="182"/>
      <c r="BB11" s="182"/>
      <c r="BC11" s="182"/>
      <c r="BD11" s="167">
        <v>193</v>
      </c>
      <c r="BE11" s="166"/>
      <c r="BF11" s="168">
        <v>0</v>
      </c>
      <c r="BG11" s="166">
        <v>4</v>
      </c>
      <c r="BH11" s="182">
        <v>26</v>
      </c>
      <c r="BI11" s="182">
        <v>87</v>
      </c>
      <c r="BJ11" s="182">
        <v>2</v>
      </c>
      <c r="BK11" s="182">
        <v>7</v>
      </c>
      <c r="BL11" s="182"/>
      <c r="BM11" s="166">
        <v>126</v>
      </c>
      <c r="BN11" s="168">
        <v>1</v>
      </c>
      <c r="BO11" s="168"/>
      <c r="BP11" s="168">
        <v>2</v>
      </c>
      <c r="BQ11" s="168">
        <v>3</v>
      </c>
      <c r="BR11" s="166">
        <v>5</v>
      </c>
      <c r="BS11" s="182"/>
      <c r="BT11" s="166">
        <v>5</v>
      </c>
      <c r="BU11" s="168"/>
      <c r="BV11" s="166">
        <v>1</v>
      </c>
      <c r="BW11" s="182"/>
      <c r="BX11" s="182"/>
      <c r="BY11" s="166">
        <v>1</v>
      </c>
      <c r="BZ11" s="165">
        <v>2</v>
      </c>
      <c r="CA11" s="182"/>
      <c r="CB11" s="182"/>
      <c r="CC11" s="182">
        <v>4</v>
      </c>
      <c r="CD11" s="182">
        <v>2</v>
      </c>
      <c r="CE11" s="182"/>
      <c r="CF11" s="182"/>
      <c r="CG11" s="182">
        <v>1</v>
      </c>
      <c r="CH11" s="182">
        <v>3</v>
      </c>
      <c r="CI11" s="182">
        <v>1</v>
      </c>
      <c r="CJ11" s="182">
        <v>1</v>
      </c>
      <c r="CK11" s="182"/>
      <c r="CL11" s="182"/>
      <c r="CM11" s="182"/>
      <c r="CN11" s="167">
        <v>14</v>
      </c>
      <c r="CO11" s="166">
        <v>1</v>
      </c>
      <c r="CP11" s="182"/>
      <c r="CQ11" s="166">
        <v>1</v>
      </c>
      <c r="CR11" s="168">
        <v>2395</v>
      </c>
      <c r="CS11" s="166">
        <v>292</v>
      </c>
      <c r="CT11" s="182">
        <v>574</v>
      </c>
      <c r="CU11" s="182">
        <v>168682</v>
      </c>
      <c r="CV11" s="182">
        <v>12274</v>
      </c>
      <c r="CW11" s="182">
        <v>67</v>
      </c>
      <c r="CX11" s="182">
        <v>14</v>
      </c>
      <c r="CY11" s="182">
        <v>11</v>
      </c>
      <c r="CZ11" s="182">
        <v>17</v>
      </c>
      <c r="DA11" s="182"/>
      <c r="DB11" s="182">
        <v>3</v>
      </c>
      <c r="DC11" s="182">
        <v>2</v>
      </c>
      <c r="DD11" s="166">
        <v>181936</v>
      </c>
      <c r="DE11" s="165">
        <v>696</v>
      </c>
      <c r="DF11" s="182">
        <v>95</v>
      </c>
      <c r="DG11" s="182">
        <v>60</v>
      </c>
      <c r="DH11" s="182">
        <v>117</v>
      </c>
      <c r="DI11" s="182">
        <v>8</v>
      </c>
      <c r="DJ11" s="182">
        <v>1</v>
      </c>
      <c r="DK11" s="182"/>
      <c r="DL11" s="167">
        <v>977</v>
      </c>
      <c r="DM11" s="166"/>
      <c r="DN11" s="168"/>
      <c r="DO11" s="166"/>
      <c r="DP11" s="182"/>
      <c r="DQ11" s="166"/>
      <c r="DR11" s="168">
        <v>67</v>
      </c>
      <c r="DS11" s="166">
        <v>4</v>
      </c>
      <c r="DT11" s="182"/>
      <c r="DU11" s="166">
        <v>4</v>
      </c>
      <c r="DV11" s="165">
        <v>133</v>
      </c>
      <c r="DW11" s="182"/>
      <c r="DX11" s="167">
        <v>133</v>
      </c>
      <c r="DY11" s="166">
        <v>5</v>
      </c>
      <c r="DZ11" s="168"/>
      <c r="EA11" s="166">
        <v>17</v>
      </c>
      <c r="EB11" s="182"/>
      <c r="EC11" s="166">
        <v>17</v>
      </c>
      <c r="ED11" s="168">
        <v>0</v>
      </c>
      <c r="EE11" s="168"/>
      <c r="EF11" s="166">
        <v>22</v>
      </c>
      <c r="EG11" s="182">
        <v>95</v>
      </c>
      <c r="EH11" s="182">
        <v>111</v>
      </c>
      <c r="EI11" s="182">
        <v>3</v>
      </c>
      <c r="EJ11" s="182"/>
      <c r="EK11" s="182"/>
      <c r="EL11" s="182"/>
      <c r="EM11" s="166">
        <v>231</v>
      </c>
      <c r="EN11" s="165">
        <v>48</v>
      </c>
      <c r="EO11" s="182">
        <v>435</v>
      </c>
      <c r="EP11" s="182">
        <v>9</v>
      </c>
      <c r="EQ11" s="182">
        <v>405</v>
      </c>
      <c r="ER11" s="182">
        <v>401</v>
      </c>
      <c r="ES11" s="182">
        <v>6</v>
      </c>
      <c r="ET11" s="182">
        <v>147</v>
      </c>
      <c r="EU11" s="182">
        <v>1</v>
      </c>
      <c r="EV11" s="182">
        <v>1</v>
      </c>
      <c r="EW11" s="182">
        <v>5</v>
      </c>
      <c r="EX11" s="182"/>
      <c r="EY11" s="182">
        <v>1</v>
      </c>
      <c r="EZ11" s="182"/>
      <c r="FA11" s="167">
        <v>1459</v>
      </c>
      <c r="FB11" s="166"/>
      <c r="FC11" s="165"/>
      <c r="FD11" s="182">
        <v>3</v>
      </c>
      <c r="FE11" s="182"/>
      <c r="FF11" s="167">
        <v>3</v>
      </c>
      <c r="FG11" s="166">
        <v>1</v>
      </c>
      <c r="FH11" s="182"/>
      <c r="FI11" s="166">
        <v>1</v>
      </c>
      <c r="FJ11" s="168"/>
      <c r="FK11" s="166">
        <v>5</v>
      </c>
      <c r="FL11" s="182">
        <v>6</v>
      </c>
      <c r="FM11" s="182"/>
      <c r="FN11" s="182">
        <v>2</v>
      </c>
      <c r="FO11" s="166">
        <v>13</v>
      </c>
      <c r="FP11" s="165"/>
      <c r="FQ11" s="182"/>
      <c r="FR11" s="182"/>
      <c r="FS11" s="167"/>
      <c r="FT11" s="166"/>
      <c r="FU11" s="182"/>
      <c r="FV11" s="166"/>
      <c r="FW11" s="168"/>
      <c r="FX11" s="168">
        <v>11</v>
      </c>
      <c r="FY11" s="166">
        <v>21</v>
      </c>
      <c r="FZ11" s="182">
        <v>9</v>
      </c>
      <c r="GA11" s="182">
        <v>13</v>
      </c>
      <c r="GB11" s="182">
        <v>0</v>
      </c>
      <c r="GC11" s="166">
        <v>43</v>
      </c>
      <c r="GD11" s="168"/>
      <c r="GE11" s="166">
        <v>506</v>
      </c>
      <c r="GF11" s="182">
        <v>3</v>
      </c>
      <c r="GG11" s="166">
        <v>509</v>
      </c>
      <c r="GH11" s="168"/>
      <c r="GI11" s="166">
        <v>1</v>
      </c>
      <c r="GJ11" s="182"/>
      <c r="GK11" s="182"/>
      <c r="GL11" s="166">
        <v>1</v>
      </c>
      <c r="GM11" s="168">
        <v>20</v>
      </c>
      <c r="GN11" s="166">
        <v>7</v>
      </c>
      <c r="GO11" s="182">
        <v>2</v>
      </c>
      <c r="GP11" s="182"/>
      <c r="GQ11" s="182"/>
      <c r="GR11" s="166">
        <v>9</v>
      </c>
      <c r="GS11" s="168">
        <v>201468</v>
      </c>
      <c r="GT11" s="234">
        <f>201468/52629283</f>
        <v>3.8280589914173827E-3</v>
      </c>
    </row>
    <row r="12" spans="2:202" s="147" customFormat="1" ht="12.75" thickBot="1" x14ac:dyDescent="0.25">
      <c r="B12" s="148" t="s">
        <v>575</v>
      </c>
      <c r="C12" s="170">
        <v>214</v>
      </c>
      <c r="D12" s="184">
        <v>9</v>
      </c>
      <c r="E12" s="184">
        <v>9</v>
      </c>
      <c r="F12" s="184">
        <v>2</v>
      </c>
      <c r="G12" s="170">
        <v>234</v>
      </c>
      <c r="H12" s="172"/>
      <c r="I12" s="170">
        <v>15</v>
      </c>
      <c r="J12" s="184"/>
      <c r="K12" s="170">
        <v>15</v>
      </c>
      <c r="L12" s="172">
        <v>2</v>
      </c>
      <c r="M12" s="172">
        <v>6717</v>
      </c>
      <c r="N12" s="170">
        <v>39516</v>
      </c>
      <c r="O12" s="184">
        <v>228</v>
      </c>
      <c r="P12" s="184">
        <v>48</v>
      </c>
      <c r="Q12" s="184">
        <v>685</v>
      </c>
      <c r="R12" s="184">
        <v>6</v>
      </c>
      <c r="S12" s="184">
        <v>80</v>
      </c>
      <c r="T12" s="184">
        <v>4</v>
      </c>
      <c r="U12" s="184">
        <v>0</v>
      </c>
      <c r="V12" s="170">
        <v>40567</v>
      </c>
      <c r="W12" s="169">
        <v>10</v>
      </c>
      <c r="X12" s="184">
        <v>6</v>
      </c>
      <c r="Y12" s="170">
        <v>16</v>
      </c>
      <c r="Z12" s="169">
        <v>459</v>
      </c>
      <c r="AA12" s="184">
        <v>5</v>
      </c>
      <c r="AB12" s="170">
        <v>464</v>
      </c>
      <c r="AC12" s="169">
        <v>8322</v>
      </c>
      <c r="AD12" s="184">
        <v>26</v>
      </c>
      <c r="AE12" s="171">
        <v>8348</v>
      </c>
      <c r="AF12" s="170">
        <v>59</v>
      </c>
      <c r="AG12" s="184">
        <v>1</v>
      </c>
      <c r="AH12" s="184">
        <v>110</v>
      </c>
      <c r="AI12" s="184">
        <v>5</v>
      </c>
      <c r="AJ12" s="184"/>
      <c r="AK12" s="170">
        <v>175</v>
      </c>
      <c r="AL12" s="169">
        <v>3</v>
      </c>
      <c r="AM12" s="184">
        <v>60</v>
      </c>
      <c r="AN12" s="171">
        <v>63</v>
      </c>
      <c r="AO12" s="170"/>
      <c r="AP12" s="172"/>
      <c r="AQ12" s="170">
        <v>545</v>
      </c>
      <c r="AR12" s="184">
        <v>46</v>
      </c>
      <c r="AS12" s="184"/>
      <c r="AT12" s="170">
        <v>591</v>
      </c>
      <c r="AU12" s="169">
        <v>308</v>
      </c>
      <c r="AV12" s="184">
        <v>1</v>
      </c>
      <c r="AW12" s="184">
        <v>6</v>
      </c>
      <c r="AX12" s="184">
        <v>68</v>
      </c>
      <c r="AY12" s="184">
        <v>12</v>
      </c>
      <c r="AZ12" s="184">
        <v>47</v>
      </c>
      <c r="BA12" s="184">
        <v>6</v>
      </c>
      <c r="BB12" s="184">
        <v>0</v>
      </c>
      <c r="BC12" s="184"/>
      <c r="BD12" s="171">
        <v>448</v>
      </c>
      <c r="BE12" s="170">
        <v>2</v>
      </c>
      <c r="BF12" s="172">
        <v>13</v>
      </c>
      <c r="BG12" s="170">
        <v>146</v>
      </c>
      <c r="BH12" s="184">
        <v>443</v>
      </c>
      <c r="BI12" s="184">
        <v>1330</v>
      </c>
      <c r="BJ12" s="184">
        <v>37</v>
      </c>
      <c r="BK12" s="184">
        <v>24</v>
      </c>
      <c r="BL12" s="184"/>
      <c r="BM12" s="170">
        <v>1980</v>
      </c>
      <c r="BN12" s="172">
        <v>3</v>
      </c>
      <c r="BO12" s="172"/>
      <c r="BP12" s="172">
        <v>45</v>
      </c>
      <c r="BQ12" s="172">
        <v>54</v>
      </c>
      <c r="BR12" s="170">
        <v>46</v>
      </c>
      <c r="BS12" s="184">
        <v>6</v>
      </c>
      <c r="BT12" s="170">
        <v>52</v>
      </c>
      <c r="BU12" s="172">
        <v>39</v>
      </c>
      <c r="BV12" s="170">
        <v>5</v>
      </c>
      <c r="BW12" s="184"/>
      <c r="BX12" s="184"/>
      <c r="BY12" s="170">
        <v>5</v>
      </c>
      <c r="BZ12" s="169">
        <v>9</v>
      </c>
      <c r="CA12" s="184">
        <v>1</v>
      </c>
      <c r="CB12" s="184">
        <v>3</v>
      </c>
      <c r="CC12" s="184">
        <v>20</v>
      </c>
      <c r="CD12" s="184">
        <v>44</v>
      </c>
      <c r="CE12" s="184">
        <v>30</v>
      </c>
      <c r="CF12" s="184">
        <v>111</v>
      </c>
      <c r="CG12" s="184">
        <v>36</v>
      </c>
      <c r="CH12" s="184">
        <v>3</v>
      </c>
      <c r="CI12" s="184">
        <v>1</v>
      </c>
      <c r="CJ12" s="184">
        <v>1</v>
      </c>
      <c r="CK12" s="184"/>
      <c r="CL12" s="184"/>
      <c r="CM12" s="184"/>
      <c r="CN12" s="171">
        <v>259</v>
      </c>
      <c r="CO12" s="170">
        <v>8</v>
      </c>
      <c r="CP12" s="184"/>
      <c r="CQ12" s="170">
        <v>8</v>
      </c>
      <c r="CR12" s="172">
        <v>2446</v>
      </c>
      <c r="CS12" s="170">
        <v>1019</v>
      </c>
      <c r="CT12" s="184">
        <v>2413</v>
      </c>
      <c r="CU12" s="184">
        <v>1139601</v>
      </c>
      <c r="CV12" s="184">
        <v>248628</v>
      </c>
      <c r="CW12" s="184">
        <v>657</v>
      </c>
      <c r="CX12" s="184">
        <v>656</v>
      </c>
      <c r="CY12" s="184">
        <v>149</v>
      </c>
      <c r="CZ12" s="184">
        <v>115</v>
      </c>
      <c r="DA12" s="184">
        <v>3</v>
      </c>
      <c r="DB12" s="184">
        <v>31</v>
      </c>
      <c r="DC12" s="184">
        <v>6</v>
      </c>
      <c r="DD12" s="170">
        <v>1393278</v>
      </c>
      <c r="DE12" s="169">
        <v>3211</v>
      </c>
      <c r="DF12" s="184">
        <v>273</v>
      </c>
      <c r="DG12" s="184">
        <v>224</v>
      </c>
      <c r="DH12" s="184">
        <v>1419</v>
      </c>
      <c r="DI12" s="184">
        <v>110</v>
      </c>
      <c r="DJ12" s="184">
        <v>5</v>
      </c>
      <c r="DK12" s="184">
        <v>35</v>
      </c>
      <c r="DL12" s="171">
        <v>5277</v>
      </c>
      <c r="DM12" s="170"/>
      <c r="DN12" s="172"/>
      <c r="DO12" s="170">
        <v>3</v>
      </c>
      <c r="DP12" s="184"/>
      <c r="DQ12" s="170">
        <v>3</v>
      </c>
      <c r="DR12" s="172">
        <v>176</v>
      </c>
      <c r="DS12" s="170">
        <v>4</v>
      </c>
      <c r="DT12" s="184"/>
      <c r="DU12" s="170">
        <v>4</v>
      </c>
      <c r="DV12" s="169">
        <v>989</v>
      </c>
      <c r="DW12" s="184"/>
      <c r="DX12" s="171">
        <v>989</v>
      </c>
      <c r="DY12" s="170">
        <v>79</v>
      </c>
      <c r="DZ12" s="172">
        <v>8</v>
      </c>
      <c r="EA12" s="170">
        <v>222</v>
      </c>
      <c r="EB12" s="184"/>
      <c r="EC12" s="170">
        <v>222</v>
      </c>
      <c r="ED12" s="172">
        <v>0</v>
      </c>
      <c r="EE12" s="172">
        <v>1</v>
      </c>
      <c r="EF12" s="170">
        <v>91</v>
      </c>
      <c r="EG12" s="184">
        <v>1392</v>
      </c>
      <c r="EH12" s="184">
        <v>319</v>
      </c>
      <c r="EI12" s="184">
        <v>18</v>
      </c>
      <c r="EJ12" s="184">
        <v>2</v>
      </c>
      <c r="EK12" s="184"/>
      <c r="EL12" s="184"/>
      <c r="EM12" s="170">
        <v>1822</v>
      </c>
      <c r="EN12" s="169">
        <v>725</v>
      </c>
      <c r="EO12" s="184">
        <v>4127</v>
      </c>
      <c r="EP12" s="184">
        <v>154</v>
      </c>
      <c r="EQ12" s="184">
        <v>1126</v>
      </c>
      <c r="ER12" s="184">
        <v>3778</v>
      </c>
      <c r="ES12" s="184">
        <v>154</v>
      </c>
      <c r="ET12" s="184">
        <v>887</v>
      </c>
      <c r="EU12" s="184">
        <v>40</v>
      </c>
      <c r="EV12" s="184">
        <v>24</v>
      </c>
      <c r="EW12" s="184">
        <v>118</v>
      </c>
      <c r="EX12" s="184">
        <v>21</v>
      </c>
      <c r="EY12" s="184">
        <v>82</v>
      </c>
      <c r="EZ12" s="184">
        <v>4</v>
      </c>
      <c r="FA12" s="171">
        <v>11240</v>
      </c>
      <c r="FB12" s="170">
        <v>1</v>
      </c>
      <c r="FC12" s="169">
        <v>4</v>
      </c>
      <c r="FD12" s="184">
        <v>132</v>
      </c>
      <c r="FE12" s="184">
        <v>2</v>
      </c>
      <c r="FF12" s="171">
        <v>138</v>
      </c>
      <c r="FG12" s="170">
        <v>3</v>
      </c>
      <c r="FH12" s="184">
        <v>1</v>
      </c>
      <c r="FI12" s="170">
        <v>4</v>
      </c>
      <c r="FJ12" s="172">
        <v>25</v>
      </c>
      <c r="FK12" s="170">
        <v>31</v>
      </c>
      <c r="FL12" s="184">
        <v>426</v>
      </c>
      <c r="FM12" s="184">
        <v>9</v>
      </c>
      <c r="FN12" s="184">
        <v>273</v>
      </c>
      <c r="FO12" s="170">
        <v>739</v>
      </c>
      <c r="FP12" s="169">
        <v>1</v>
      </c>
      <c r="FQ12" s="184">
        <v>0</v>
      </c>
      <c r="FR12" s="184"/>
      <c r="FS12" s="171">
        <v>1</v>
      </c>
      <c r="FT12" s="170">
        <v>1</v>
      </c>
      <c r="FU12" s="184"/>
      <c r="FV12" s="170">
        <v>1</v>
      </c>
      <c r="FW12" s="172">
        <v>1</v>
      </c>
      <c r="FX12" s="172">
        <v>185</v>
      </c>
      <c r="FY12" s="170">
        <v>49</v>
      </c>
      <c r="FZ12" s="184">
        <v>439</v>
      </c>
      <c r="GA12" s="184">
        <v>21</v>
      </c>
      <c r="GB12" s="184">
        <v>24</v>
      </c>
      <c r="GC12" s="170">
        <v>533</v>
      </c>
      <c r="GD12" s="172">
        <v>1</v>
      </c>
      <c r="GE12" s="170">
        <v>2704</v>
      </c>
      <c r="GF12" s="184">
        <v>55</v>
      </c>
      <c r="GG12" s="170">
        <v>2759</v>
      </c>
      <c r="GH12" s="172"/>
      <c r="GI12" s="170">
        <v>29</v>
      </c>
      <c r="GJ12" s="184"/>
      <c r="GK12" s="184"/>
      <c r="GL12" s="170">
        <v>29</v>
      </c>
      <c r="GM12" s="172">
        <v>188</v>
      </c>
      <c r="GN12" s="170">
        <v>127</v>
      </c>
      <c r="GO12" s="184">
        <v>544</v>
      </c>
      <c r="GP12" s="184">
        <v>316</v>
      </c>
      <c r="GQ12" s="184">
        <v>8</v>
      </c>
      <c r="GR12" s="170">
        <v>995</v>
      </c>
      <c r="GS12" s="172">
        <v>1481245</v>
      </c>
      <c r="GT12" s="255">
        <f>1481245/52629283</f>
        <v>2.8144882764220825E-2</v>
      </c>
    </row>
    <row r="13" spans="2:202" s="147" customFormat="1" ht="12.75" thickBot="1" x14ac:dyDescent="0.25">
      <c r="B13" s="148" t="s">
        <v>576</v>
      </c>
      <c r="C13" s="170">
        <v>2</v>
      </c>
      <c r="D13" s="184"/>
      <c r="E13" s="184"/>
      <c r="F13" s="184"/>
      <c r="G13" s="170">
        <v>2</v>
      </c>
      <c r="H13" s="172"/>
      <c r="I13" s="170"/>
      <c r="J13" s="184"/>
      <c r="K13" s="170"/>
      <c r="L13" s="172"/>
      <c r="M13" s="172">
        <v>101</v>
      </c>
      <c r="N13" s="170">
        <v>504</v>
      </c>
      <c r="O13" s="184">
        <v>10</v>
      </c>
      <c r="P13" s="184">
        <v>7</v>
      </c>
      <c r="Q13" s="184">
        <v>206</v>
      </c>
      <c r="R13" s="184"/>
      <c r="S13" s="184">
        <v>7</v>
      </c>
      <c r="T13" s="184">
        <v>0</v>
      </c>
      <c r="U13" s="184"/>
      <c r="V13" s="170">
        <v>734</v>
      </c>
      <c r="W13" s="169">
        <v>3</v>
      </c>
      <c r="X13" s="184">
        <v>2</v>
      </c>
      <c r="Y13" s="170">
        <v>5</v>
      </c>
      <c r="Z13" s="169">
        <v>27</v>
      </c>
      <c r="AA13" s="184"/>
      <c r="AB13" s="170">
        <v>27</v>
      </c>
      <c r="AC13" s="169">
        <v>3109</v>
      </c>
      <c r="AD13" s="184"/>
      <c r="AE13" s="171">
        <v>3109</v>
      </c>
      <c r="AF13" s="170">
        <v>6</v>
      </c>
      <c r="AG13" s="184"/>
      <c r="AH13" s="184"/>
      <c r="AI13" s="184"/>
      <c r="AJ13" s="184"/>
      <c r="AK13" s="170">
        <v>6</v>
      </c>
      <c r="AL13" s="169"/>
      <c r="AM13" s="184">
        <v>10</v>
      </c>
      <c r="AN13" s="171">
        <v>10</v>
      </c>
      <c r="AO13" s="170"/>
      <c r="AP13" s="172"/>
      <c r="AQ13" s="170">
        <v>1</v>
      </c>
      <c r="AR13" s="184"/>
      <c r="AS13" s="184"/>
      <c r="AT13" s="170">
        <v>1</v>
      </c>
      <c r="AU13" s="169">
        <v>154</v>
      </c>
      <c r="AV13" s="184"/>
      <c r="AW13" s="184"/>
      <c r="AX13" s="184">
        <v>17</v>
      </c>
      <c r="AY13" s="184"/>
      <c r="AZ13" s="184">
        <v>3</v>
      </c>
      <c r="BA13" s="184"/>
      <c r="BB13" s="184"/>
      <c r="BC13" s="184"/>
      <c r="BD13" s="171">
        <v>174</v>
      </c>
      <c r="BE13" s="170"/>
      <c r="BF13" s="172"/>
      <c r="BG13" s="170">
        <v>10</v>
      </c>
      <c r="BH13" s="184">
        <v>32</v>
      </c>
      <c r="BI13" s="184">
        <v>74</v>
      </c>
      <c r="BJ13" s="184">
        <v>23</v>
      </c>
      <c r="BK13" s="184">
        <v>2</v>
      </c>
      <c r="BL13" s="184"/>
      <c r="BM13" s="170">
        <v>141</v>
      </c>
      <c r="BN13" s="172"/>
      <c r="BO13" s="172"/>
      <c r="BP13" s="172"/>
      <c r="BQ13" s="172"/>
      <c r="BR13" s="170">
        <v>0</v>
      </c>
      <c r="BS13" s="184"/>
      <c r="BT13" s="170">
        <v>0</v>
      </c>
      <c r="BU13" s="172"/>
      <c r="BV13" s="170"/>
      <c r="BW13" s="184"/>
      <c r="BX13" s="184"/>
      <c r="BY13" s="170"/>
      <c r="BZ13" s="169"/>
      <c r="CA13" s="184"/>
      <c r="CB13" s="184"/>
      <c r="CC13" s="184">
        <v>1</v>
      </c>
      <c r="CD13" s="184"/>
      <c r="CE13" s="184"/>
      <c r="CF13" s="184"/>
      <c r="CG13" s="184"/>
      <c r="CH13" s="184"/>
      <c r="CI13" s="184"/>
      <c r="CJ13" s="184">
        <v>0</v>
      </c>
      <c r="CK13" s="184"/>
      <c r="CL13" s="184"/>
      <c r="CM13" s="184"/>
      <c r="CN13" s="171">
        <v>1</v>
      </c>
      <c r="CO13" s="170"/>
      <c r="CP13" s="184"/>
      <c r="CQ13" s="170"/>
      <c r="CR13" s="172"/>
      <c r="CS13" s="170">
        <v>9</v>
      </c>
      <c r="CT13" s="184">
        <v>1078</v>
      </c>
      <c r="CU13" s="184">
        <v>19624</v>
      </c>
      <c r="CV13" s="184">
        <v>3415</v>
      </c>
      <c r="CW13" s="184">
        <v>12</v>
      </c>
      <c r="CX13" s="184"/>
      <c r="CY13" s="184">
        <v>1</v>
      </c>
      <c r="CZ13" s="184">
        <v>67</v>
      </c>
      <c r="DA13" s="184"/>
      <c r="DB13" s="184">
        <v>80</v>
      </c>
      <c r="DC13" s="184">
        <v>1</v>
      </c>
      <c r="DD13" s="170">
        <v>24287</v>
      </c>
      <c r="DE13" s="169">
        <v>266</v>
      </c>
      <c r="DF13" s="184">
        <v>11</v>
      </c>
      <c r="DG13" s="184">
        <v>479</v>
      </c>
      <c r="DH13" s="184">
        <v>331</v>
      </c>
      <c r="DI13" s="184">
        <v>1</v>
      </c>
      <c r="DJ13" s="184"/>
      <c r="DK13" s="184"/>
      <c r="DL13" s="171">
        <v>1088</v>
      </c>
      <c r="DM13" s="170"/>
      <c r="DN13" s="172"/>
      <c r="DO13" s="170"/>
      <c r="DP13" s="184"/>
      <c r="DQ13" s="170"/>
      <c r="DR13" s="172">
        <v>8</v>
      </c>
      <c r="DS13" s="170"/>
      <c r="DT13" s="184"/>
      <c r="DU13" s="170"/>
      <c r="DV13" s="169">
        <v>5</v>
      </c>
      <c r="DW13" s="184"/>
      <c r="DX13" s="171">
        <v>5</v>
      </c>
      <c r="DY13" s="170">
        <v>1</v>
      </c>
      <c r="DZ13" s="172"/>
      <c r="EA13" s="170">
        <v>5</v>
      </c>
      <c r="EB13" s="184"/>
      <c r="EC13" s="170">
        <v>5</v>
      </c>
      <c r="ED13" s="172"/>
      <c r="EE13" s="172"/>
      <c r="EF13" s="170">
        <v>3</v>
      </c>
      <c r="EG13" s="184"/>
      <c r="EH13" s="184">
        <v>1</v>
      </c>
      <c r="EI13" s="184"/>
      <c r="EJ13" s="184"/>
      <c r="EK13" s="184"/>
      <c r="EL13" s="184"/>
      <c r="EM13" s="170">
        <v>4</v>
      </c>
      <c r="EN13" s="169">
        <v>58</v>
      </c>
      <c r="EO13" s="184">
        <v>55</v>
      </c>
      <c r="EP13" s="184">
        <v>7</v>
      </c>
      <c r="EQ13" s="184">
        <v>356</v>
      </c>
      <c r="ER13" s="184">
        <v>86</v>
      </c>
      <c r="ES13" s="184">
        <v>0</v>
      </c>
      <c r="ET13" s="184">
        <v>204</v>
      </c>
      <c r="EU13" s="184">
        <v>2</v>
      </c>
      <c r="EV13" s="184"/>
      <c r="EW13" s="184">
        <v>3</v>
      </c>
      <c r="EX13" s="184"/>
      <c r="EY13" s="184">
        <v>2</v>
      </c>
      <c r="EZ13" s="184"/>
      <c r="FA13" s="171">
        <v>773</v>
      </c>
      <c r="FB13" s="170"/>
      <c r="FC13" s="169"/>
      <c r="FD13" s="184"/>
      <c r="FE13" s="184"/>
      <c r="FF13" s="171"/>
      <c r="FG13" s="170"/>
      <c r="FH13" s="184"/>
      <c r="FI13" s="170"/>
      <c r="FJ13" s="172"/>
      <c r="FK13" s="170">
        <v>0</v>
      </c>
      <c r="FL13" s="184">
        <v>0</v>
      </c>
      <c r="FM13" s="184"/>
      <c r="FN13" s="184"/>
      <c r="FO13" s="170">
        <v>0</v>
      </c>
      <c r="FP13" s="169"/>
      <c r="FQ13" s="184"/>
      <c r="FR13" s="184"/>
      <c r="FS13" s="171"/>
      <c r="FT13" s="170"/>
      <c r="FU13" s="184"/>
      <c r="FV13" s="170"/>
      <c r="FW13" s="172"/>
      <c r="FX13" s="172"/>
      <c r="FY13" s="170"/>
      <c r="FZ13" s="184"/>
      <c r="GA13" s="184"/>
      <c r="GB13" s="184"/>
      <c r="GC13" s="170"/>
      <c r="GD13" s="172"/>
      <c r="GE13" s="170">
        <v>13</v>
      </c>
      <c r="GF13" s="184"/>
      <c r="GG13" s="170">
        <v>13</v>
      </c>
      <c r="GH13" s="172"/>
      <c r="GI13" s="170"/>
      <c r="GJ13" s="184"/>
      <c r="GK13" s="184"/>
      <c r="GL13" s="170"/>
      <c r="GM13" s="172">
        <v>1</v>
      </c>
      <c r="GN13" s="170">
        <v>4</v>
      </c>
      <c r="GO13" s="184">
        <v>16</v>
      </c>
      <c r="GP13" s="184"/>
      <c r="GQ13" s="184"/>
      <c r="GR13" s="170">
        <v>20</v>
      </c>
      <c r="GS13" s="172">
        <v>30516</v>
      </c>
      <c r="GT13" s="255">
        <f>30516/52629283</f>
        <v>5.7982929389328755E-4</v>
      </c>
    </row>
    <row r="14" spans="2:202" s="147" customFormat="1" ht="12.75" thickBot="1" x14ac:dyDescent="0.25">
      <c r="B14" s="148" t="s">
        <v>663</v>
      </c>
      <c r="C14" s="170">
        <v>133</v>
      </c>
      <c r="D14" s="184">
        <v>0</v>
      </c>
      <c r="E14" s="184"/>
      <c r="F14" s="184"/>
      <c r="G14" s="170">
        <v>133</v>
      </c>
      <c r="H14" s="172"/>
      <c r="I14" s="170">
        <v>1</v>
      </c>
      <c r="J14" s="184"/>
      <c r="K14" s="170">
        <v>1</v>
      </c>
      <c r="L14" s="172"/>
      <c r="M14" s="172">
        <v>560</v>
      </c>
      <c r="N14" s="170">
        <v>2725</v>
      </c>
      <c r="O14" s="184">
        <v>12</v>
      </c>
      <c r="P14" s="184">
        <v>10</v>
      </c>
      <c r="Q14" s="184">
        <v>119</v>
      </c>
      <c r="R14" s="184"/>
      <c r="S14" s="184">
        <v>9</v>
      </c>
      <c r="T14" s="184">
        <v>4</v>
      </c>
      <c r="U14" s="184"/>
      <c r="V14" s="170">
        <v>2879</v>
      </c>
      <c r="W14" s="169">
        <v>0</v>
      </c>
      <c r="X14" s="184"/>
      <c r="Y14" s="170">
        <v>0</v>
      </c>
      <c r="Z14" s="169">
        <v>36</v>
      </c>
      <c r="AA14" s="184"/>
      <c r="AB14" s="170">
        <v>36</v>
      </c>
      <c r="AC14" s="169">
        <v>2943</v>
      </c>
      <c r="AD14" s="184">
        <v>2</v>
      </c>
      <c r="AE14" s="171">
        <v>2945</v>
      </c>
      <c r="AF14" s="170">
        <v>10</v>
      </c>
      <c r="AG14" s="184"/>
      <c r="AH14" s="184"/>
      <c r="AI14" s="184"/>
      <c r="AJ14" s="184"/>
      <c r="AK14" s="170">
        <v>10</v>
      </c>
      <c r="AL14" s="169"/>
      <c r="AM14" s="184">
        <v>1</v>
      </c>
      <c r="AN14" s="171">
        <v>1</v>
      </c>
      <c r="AO14" s="170"/>
      <c r="AP14" s="172"/>
      <c r="AQ14" s="170">
        <v>8</v>
      </c>
      <c r="AR14" s="184">
        <v>1</v>
      </c>
      <c r="AS14" s="184"/>
      <c r="AT14" s="170">
        <v>9</v>
      </c>
      <c r="AU14" s="169">
        <v>160</v>
      </c>
      <c r="AV14" s="184"/>
      <c r="AW14" s="184"/>
      <c r="AX14" s="184"/>
      <c r="AY14" s="184"/>
      <c r="AZ14" s="184">
        <v>6</v>
      </c>
      <c r="BA14" s="184"/>
      <c r="BB14" s="184"/>
      <c r="BC14" s="184"/>
      <c r="BD14" s="171">
        <v>166</v>
      </c>
      <c r="BE14" s="170"/>
      <c r="BF14" s="172">
        <v>18</v>
      </c>
      <c r="BG14" s="170">
        <v>11</v>
      </c>
      <c r="BH14" s="184">
        <v>159</v>
      </c>
      <c r="BI14" s="184">
        <v>156</v>
      </c>
      <c r="BJ14" s="184">
        <v>4</v>
      </c>
      <c r="BK14" s="184">
        <v>3</v>
      </c>
      <c r="BL14" s="184"/>
      <c r="BM14" s="170">
        <v>333</v>
      </c>
      <c r="BN14" s="172">
        <v>1</v>
      </c>
      <c r="BO14" s="172"/>
      <c r="BP14" s="172"/>
      <c r="BQ14" s="172">
        <v>1</v>
      </c>
      <c r="BR14" s="170">
        <v>3</v>
      </c>
      <c r="BS14" s="184"/>
      <c r="BT14" s="170">
        <v>3</v>
      </c>
      <c r="BU14" s="172"/>
      <c r="BV14" s="170"/>
      <c r="BW14" s="184">
        <v>12</v>
      </c>
      <c r="BX14" s="184">
        <v>3</v>
      </c>
      <c r="BY14" s="170">
        <v>15</v>
      </c>
      <c r="BZ14" s="169"/>
      <c r="CA14" s="184"/>
      <c r="CB14" s="184"/>
      <c r="CC14" s="184"/>
      <c r="CD14" s="184"/>
      <c r="CE14" s="184"/>
      <c r="CF14" s="184">
        <v>0</v>
      </c>
      <c r="CG14" s="184">
        <v>2</v>
      </c>
      <c r="CH14" s="184">
        <v>5</v>
      </c>
      <c r="CI14" s="184"/>
      <c r="CJ14" s="184"/>
      <c r="CK14" s="184"/>
      <c r="CL14" s="184"/>
      <c r="CM14" s="184"/>
      <c r="CN14" s="171">
        <v>7</v>
      </c>
      <c r="CO14" s="170"/>
      <c r="CP14" s="184"/>
      <c r="CQ14" s="170"/>
      <c r="CR14" s="172"/>
      <c r="CS14" s="170">
        <v>102</v>
      </c>
      <c r="CT14" s="184">
        <v>576</v>
      </c>
      <c r="CU14" s="184">
        <v>27795</v>
      </c>
      <c r="CV14" s="184">
        <v>4626</v>
      </c>
      <c r="CW14" s="184">
        <v>10</v>
      </c>
      <c r="CX14" s="184">
        <v>15</v>
      </c>
      <c r="CY14" s="184"/>
      <c r="CZ14" s="184">
        <v>3</v>
      </c>
      <c r="DA14" s="184"/>
      <c r="DB14" s="184"/>
      <c r="DC14" s="184">
        <v>0</v>
      </c>
      <c r="DD14" s="170">
        <v>33127</v>
      </c>
      <c r="DE14" s="169">
        <v>260</v>
      </c>
      <c r="DF14" s="184">
        <v>13</v>
      </c>
      <c r="DG14" s="184">
        <v>23</v>
      </c>
      <c r="DH14" s="184">
        <v>209</v>
      </c>
      <c r="DI14" s="184">
        <v>1</v>
      </c>
      <c r="DJ14" s="184">
        <v>2</v>
      </c>
      <c r="DK14" s="184"/>
      <c r="DL14" s="171">
        <v>508</v>
      </c>
      <c r="DM14" s="170">
        <v>0</v>
      </c>
      <c r="DN14" s="172"/>
      <c r="DO14" s="170"/>
      <c r="DP14" s="184"/>
      <c r="DQ14" s="170"/>
      <c r="DR14" s="172">
        <v>10</v>
      </c>
      <c r="DS14" s="170"/>
      <c r="DT14" s="184"/>
      <c r="DU14" s="170"/>
      <c r="DV14" s="169">
        <v>7</v>
      </c>
      <c r="DW14" s="184">
        <v>2</v>
      </c>
      <c r="DX14" s="171">
        <v>9</v>
      </c>
      <c r="DY14" s="170">
        <v>2</v>
      </c>
      <c r="DZ14" s="172">
        <v>0</v>
      </c>
      <c r="EA14" s="170">
        <v>21</v>
      </c>
      <c r="EB14" s="184"/>
      <c r="EC14" s="170">
        <v>21</v>
      </c>
      <c r="ED14" s="172"/>
      <c r="EE14" s="172"/>
      <c r="EF14" s="170">
        <v>26</v>
      </c>
      <c r="EG14" s="184">
        <v>7</v>
      </c>
      <c r="EH14" s="184">
        <v>8</v>
      </c>
      <c r="EI14" s="184"/>
      <c r="EJ14" s="184"/>
      <c r="EK14" s="184"/>
      <c r="EL14" s="184"/>
      <c r="EM14" s="170">
        <v>41</v>
      </c>
      <c r="EN14" s="169">
        <v>47</v>
      </c>
      <c r="EO14" s="184">
        <v>573</v>
      </c>
      <c r="EP14" s="184">
        <v>6</v>
      </c>
      <c r="EQ14" s="184">
        <v>709</v>
      </c>
      <c r="ER14" s="184">
        <v>351</v>
      </c>
      <c r="ES14" s="184">
        <v>29</v>
      </c>
      <c r="ET14" s="184">
        <v>95</v>
      </c>
      <c r="EU14" s="184">
        <v>11</v>
      </c>
      <c r="EV14" s="184">
        <v>0</v>
      </c>
      <c r="EW14" s="184">
        <v>2</v>
      </c>
      <c r="EX14" s="184"/>
      <c r="EY14" s="184">
        <v>19</v>
      </c>
      <c r="EZ14" s="184">
        <v>0</v>
      </c>
      <c r="FA14" s="171">
        <v>1842</v>
      </c>
      <c r="FB14" s="170">
        <v>0</v>
      </c>
      <c r="FC14" s="169"/>
      <c r="FD14" s="184"/>
      <c r="FE14" s="184">
        <v>0</v>
      </c>
      <c r="FF14" s="171">
        <v>0</v>
      </c>
      <c r="FG14" s="170"/>
      <c r="FH14" s="184"/>
      <c r="FI14" s="170"/>
      <c r="FJ14" s="172"/>
      <c r="FK14" s="170">
        <v>8</v>
      </c>
      <c r="FL14" s="184"/>
      <c r="FM14" s="184"/>
      <c r="FN14" s="184"/>
      <c r="FO14" s="170">
        <v>8</v>
      </c>
      <c r="FP14" s="169">
        <v>1</v>
      </c>
      <c r="FQ14" s="184"/>
      <c r="FR14" s="184"/>
      <c r="FS14" s="171">
        <v>1</v>
      </c>
      <c r="FT14" s="170">
        <v>4</v>
      </c>
      <c r="FU14" s="184"/>
      <c r="FV14" s="170">
        <v>4</v>
      </c>
      <c r="FW14" s="172"/>
      <c r="FX14" s="172">
        <v>633</v>
      </c>
      <c r="FY14" s="170">
        <v>2</v>
      </c>
      <c r="FZ14" s="184">
        <v>74</v>
      </c>
      <c r="GA14" s="184"/>
      <c r="GB14" s="184">
        <v>62</v>
      </c>
      <c r="GC14" s="170">
        <v>138</v>
      </c>
      <c r="GD14" s="172"/>
      <c r="GE14" s="170">
        <v>314</v>
      </c>
      <c r="GF14" s="184"/>
      <c r="GG14" s="170">
        <v>314</v>
      </c>
      <c r="GH14" s="172"/>
      <c r="GI14" s="170"/>
      <c r="GJ14" s="184"/>
      <c r="GK14" s="184"/>
      <c r="GL14" s="170"/>
      <c r="GM14" s="172">
        <v>0</v>
      </c>
      <c r="GN14" s="170">
        <v>6</v>
      </c>
      <c r="GO14" s="184"/>
      <c r="GP14" s="184"/>
      <c r="GQ14" s="184">
        <v>1</v>
      </c>
      <c r="GR14" s="170">
        <v>7</v>
      </c>
      <c r="GS14" s="172">
        <v>43783</v>
      </c>
      <c r="GT14" s="255">
        <f>43783/52629283</f>
        <v>8.3191329055347385E-4</v>
      </c>
    </row>
    <row r="15" spans="2:202" s="147" customFormat="1" x14ac:dyDescent="0.2">
      <c r="B15" s="262" t="s">
        <v>28</v>
      </c>
      <c r="C15" s="166">
        <v>12</v>
      </c>
      <c r="D15" s="182"/>
      <c r="E15" s="182"/>
      <c r="F15" s="182"/>
      <c r="G15" s="166">
        <v>12</v>
      </c>
      <c r="H15" s="168"/>
      <c r="I15" s="166"/>
      <c r="J15" s="182"/>
      <c r="K15" s="166"/>
      <c r="L15" s="168"/>
      <c r="M15" s="168">
        <v>97</v>
      </c>
      <c r="N15" s="166">
        <v>727</v>
      </c>
      <c r="O15" s="182">
        <v>7</v>
      </c>
      <c r="P15" s="182">
        <v>10</v>
      </c>
      <c r="Q15" s="182">
        <v>68</v>
      </c>
      <c r="R15" s="182"/>
      <c r="S15" s="182">
        <v>26</v>
      </c>
      <c r="T15" s="182"/>
      <c r="U15" s="182"/>
      <c r="V15" s="166">
        <v>838</v>
      </c>
      <c r="W15" s="165">
        <v>10</v>
      </c>
      <c r="X15" s="182">
        <v>1</v>
      </c>
      <c r="Y15" s="166">
        <v>11</v>
      </c>
      <c r="Z15" s="165">
        <v>117</v>
      </c>
      <c r="AA15" s="182"/>
      <c r="AB15" s="166">
        <v>117</v>
      </c>
      <c r="AC15" s="165">
        <v>4626</v>
      </c>
      <c r="AD15" s="182"/>
      <c r="AE15" s="167">
        <v>4626</v>
      </c>
      <c r="AF15" s="166">
        <v>19</v>
      </c>
      <c r="AG15" s="182"/>
      <c r="AH15" s="182"/>
      <c r="AI15" s="182"/>
      <c r="AJ15" s="182"/>
      <c r="AK15" s="166">
        <v>19</v>
      </c>
      <c r="AL15" s="165"/>
      <c r="AM15" s="182"/>
      <c r="AN15" s="167"/>
      <c r="AO15" s="166"/>
      <c r="AP15" s="168"/>
      <c r="AQ15" s="166"/>
      <c r="AR15" s="182"/>
      <c r="AS15" s="182"/>
      <c r="AT15" s="166"/>
      <c r="AU15" s="165">
        <v>32</v>
      </c>
      <c r="AV15" s="182">
        <v>0</v>
      </c>
      <c r="AW15" s="182"/>
      <c r="AX15" s="182"/>
      <c r="AY15" s="182"/>
      <c r="AZ15" s="182">
        <v>26</v>
      </c>
      <c r="BA15" s="182"/>
      <c r="BB15" s="182"/>
      <c r="BC15" s="182">
        <v>1</v>
      </c>
      <c r="BD15" s="167">
        <v>59</v>
      </c>
      <c r="BE15" s="166"/>
      <c r="BF15" s="168"/>
      <c r="BG15" s="166">
        <v>25</v>
      </c>
      <c r="BH15" s="182">
        <v>161</v>
      </c>
      <c r="BI15" s="182">
        <v>182</v>
      </c>
      <c r="BJ15" s="182">
        <v>53</v>
      </c>
      <c r="BK15" s="182">
        <v>2</v>
      </c>
      <c r="BL15" s="182"/>
      <c r="BM15" s="166">
        <v>423</v>
      </c>
      <c r="BN15" s="168">
        <v>1</v>
      </c>
      <c r="BO15" s="168"/>
      <c r="BP15" s="168">
        <v>1</v>
      </c>
      <c r="BQ15" s="168">
        <v>1</v>
      </c>
      <c r="BR15" s="166">
        <v>0</v>
      </c>
      <c r="BS15" s="182"/>
      <c r="BT15" s="166">
        <v>0</v>
      </c>
      <c r="BU15" s="168"/>
      <c r="BV15" s="166">
        <v>0</v>
      </c>
      <c r="BW15" s="182"/>
      <c r="BX15" s="182"/>
      <c r="BY15" s="166">
        <v>0</v>
      </c>
      <c r="BZ15" s="165"/>
      <c r="CA15" s="182"/>
      <c r="CB15" s="182"/>
      <c r="CC15" s="182"/>
      <c r="CD15" s="182"/>
      <c r="CE15" s="182"/>
      <c r="CF15" s="182"/>
      <c r="CG15" s="182"/>
      <c r="CH15" s="182"/>
      <c r="CI15" s="182"/>
      <c r="CJ15" s="182"/>
      <c r="CK15" s="182"/>
      <c r="CL15" s="182"/>
      <c r="CM15" s="182"/>
      <c r="CN15" s="167"/>
      <c r="CO15" s="166"/>
      <c r="CP15" s="182"/>
      <c r="CQ15" s="166"/>
      <c r="CR15" s="168"/>
      <c r="CS15" s="166">
        <v>9</v>
      </c>
      <c r="CT15" s="182">
        <v>1377</v>
      </c>
      <c r="CU15" s="182">
        <v>39561</v>
      </c>
      <c r="CV15" s="182">
        <v>4672</v>
      </c>
      <c r="CW15" s="182">
        <v>0</v>
      </c>
      <c r="CX15" s="182">
        <v>2</v>
      </c>
      <c r="CY15" s="182"/>
      <c r="CZ15" s="182"/>
      <c r="DA15" s="182">
        <v>0</v>
      </c>
      <c r="DB15" s="182"/>
      <c r="DC15" s="182"/>
      <c r="DD15" s="166">
        <v>45621</v>
      </c>
      <c r="DE15" s="165">
        <v>290</v>
      </c>
      <c r="DF15" s="182"/>
      <c r="DG15" s="182">
        <v>3248</v>
      </c>
      <c r="DH15" s="182">
        <v>526</v>
      </c>
      <c r="DI15" s="182">
        <v>4</v>
      </c>
      <c r="DJ15" s="182">
        <v>3</v>
      </c>
      <c r="DK15" s="182"/>
      <c r="DL15" s="167">
        <v>4071</v>
      </c>
      <c r="DM15" s="166"/>
      <c r="DN15" s="168"/>
      <c r="DO15" s="166">
        <v>4</v>
      </c>
      <c r="DP15" s="182"/>
      <c r="DQ15" s="166">
        <v>4</v>
      </c>
      <c r="DR15" s="168">
        <v>5</v>
      </c>
      <c r="DS15" s="166"/>
      <c r="DT15" s="182"/>
      <c r="DU15" s="166"/>
      <c r="DV15" s="165"/>
      <c r="DW15" s="182"/>
      <c r="DX15" s="167"/>
      <c r="DY15" s="166"/>
      <c r="DZ15" s="168"/>
      <c r="EA15" s="166">
        <v>26</v>
      </c>
      <c r="EB15" s="182"/>
      <c r="EC15" s="166">
        <v>26</v>
      </c>
      <c r="ED15" s="168"/>
      <c r="EE15" s="168"/>
      <c r="EF15" s="166">
        <v>6</v>
      </c>
      <c r="EG15" s="182"/>
      <c r="EH15" s="182">
        <v>1</v>
      </c>
      <c r="EI15" s="182"/>
      <c r="EJ15" s="182"/>
      <c r="EK15" s="182"/>
      <c r="EL15" s="182"/>
      <c r="EM15" s="166">
        <v>7</v>
      </c>
      <c r="EN15" s="165">
        <v>92</v>
      </c>
      <c r="EO15" s="182">
        <v>73</v>
      </c>
      <c r="EP15" s="182">
        <v>47</v>
      </c>
      <c r="EQ15" s="182">
        <v>206</v>
      </c>
      <c r="ER15" s="182">
        <v>69</v>
      </c>
      <c r="ES15" s="182">
        <v>1</v>
      </c>
      <c r="ET15" s="182">
        <v>313</v>
      </c>
      <c r="EU15" s="182">
        <v>10</v>
      </c>
      <c r="EV15" s="182">
        <v>4</v>
      </c>
      <c r="EW15" s="182">
        <v>1</v>
      </c>
      <c r="EX15" s="182"/>
      <c r="EY15" s="182">
        <v>16</v>
      </c>
      <c r="EZ15" s="182">
        <v>0</v>
      </c>
      <c r="FA15" s="167">
        <v>832</v>
      </c>
      <c r="FB15" s="166">
        <v>3</v>
      </c>
      <c r="FC15" s="165"/>
      <c r="FD15" s="182"/>
      <c r="FE15" s="182"/>
      <c r="FF15" s="167"/>
      <c r="FG15" s="166"/>
      <c r="FH15" s="182"/>
      <c r="FI15" s="166"/>
      <c r="FJ15" s="168"/>
      <c r="FK15" s="166"/>
      <c r="FL15" s="182">
        <v>0</v>
      </c>
      <c r="FM15" s="182"/>
      <c r="FN15" s="182"/>
      <c r="FO15" s="166">
        <v>0</v>
      </c>
      <c r="FP15" s="165"/>
      <c r="FQ15" s="182"/>
      <c r="FR15" s="182"/>
      <c r="FS15" s="167"/>
      <c r="FT15" s="166"/>
      <c r="FU15" s="182"/>
      <c r="FV15" s="166"/>
      <c r="FW15" s="168"/>
      <c r="FX15" s="168">
        <v>1</v>
      </c>
      <c r="FY15" s="166">
        <v>1</v>
      </c>
      <c r="FZ15" s="182"/>
      <c r="GA15" s="182"/>
      <c r="GB15" s="182"/>
      <c r="GC15" s="166">
        <v>1</v>
      </c>
      <c r="GD15" s="168"/>
      <c r="GE15" s="166">
        <v>5</v>
      </c>
      <c r="GF15" s="182"/>
      <c r="GG15" s="166">
        <v>5</v>
      </c>
      <c r="GH15" s="168"/>
      <c r="GI15" s="166">
        <v>0</v>
      </c>
      <c r="GJ15" s="182"/>
      <c r="GK15" s="182"/>
      <c r="GL15" s="166">
        <v>0</v>
      </c>
      <c r="GM15" s="168">
        <v>3</v>
      </c>
      <c r="GN15" s="166"/>
      <c r="GO15" s="182"/>
      <c r="GP15" s="182"/>
      <c r="GQ15" s="182">
        <v>0</v>
      </c>
      <c r="GR15" s="166">
        <v>0</v>
      </c>
      <c r="GS15" s="168">
        <v>56784</v>
      </c>
      <c r="GT15" s="234">
        <f>56784/52629283</f>
        <v>1.0789430667334E-3</v>
      </c>
    </row>
    <row r="16" spans="2:202" s="147" customFormat="1" x14ac:dyDescent="0.2">
      <c r="B16" s="267" t="s">
        <v>48</v>
      </c>
      <c r="C16" s="178">
        <v>82</v>
      </c>
      <c r="D16" s="181"/>
      <c r="E16" s="181"/>
      <c r="F16" s="181"/>
      <c r="G16" s="178">
        <v>82</v>
      </c>
      <c r="H16" s="180"/>
      <c r="I16" s="178">
        <v>4</v>
      </c>
      <c r="J16" s="181"/>
      <c r="K16" s="178">
        <v>4</v>
      </c>
      <c r="L16" s="180"/>
      <c r="M16" s="180">
        <v>702</v>
      </c>
      <c r="N16" s="178">
        <v>4178</v>
      </c>
      <c r="O16" s="181">
        <v>37</v>
      </c>
      <c r="P16" s="181">
        <v>70</v>
      </c>
      <c r="Q16" s="181">
        <v>256</v>
      </c>
      <c r="R16" s="181"/>
      <c r="S16" s="181">
        <v>67</v>
      </c>
      <c r="T16" s="181"/>
      <c r="U16" s="181"/>
      <c r="V16" s="178">
        <v>4608</v>
      </c>
      <c r="W16" s="177">
        <v>2</v>
      </c>
      <c r="X16" s="181">
        <v>3</v>
      </c>
      <c r="Y16" s="178">
        <v>5</v>
      </c>
      <c r="Z16" s="177">
        <v>97</v>
      </c>
      <c r="AA16" s="181"/>
      <c r="AB16" s="178">
        <v>97</v>
      </c>
      <c r="AC16" s="177">
        <v>10508</v>
      </c>
      <c r="AD16" s="181">
        <v>3</v>
      </c>
      <c r="AE16" s="179">
        <v>10511</v>
      </c>
      <c r="AF16" s="178">
        <v>37</v>
      </c>
      <c r="AG16" s="181"/>
      <c r="AH16" s="181">
        <v>2</v>
      </c>
      <c r="AI16" s="181"/>
      <c r="AJ16" s="181"/>
      <c r="AK16" s="178">
        <v>39</v>
      </c>
      <c r="AL16" s="177"/>
      <c r="AM16" s="181"/>
      <c r="AN16" s="179"/>
      <c r="AO16" s="178"/>
      <c r="AP16" s="180"/>
      <c r="AQ16" s="178"/>
      <c r="AR16" s="181">
        <v>1</v>
      </c>
      <c r="AS16" s="181"/>
      <c r="AT16" s="178">
        <v>1</v>
      </c>
      <c r="AU16" s="177">
        <v>106</v>
      </c>
      <c r="AV16" s="181"/>
      <c r="AW16" s="181"/>
      <c r="AX16" s="181"/>
      <c r="AY16" s="181"/>
      <c r="AZ16" s="181">
        <v>49</v>
      </c>
      <c r="BA16" s="181">
        <v>1</v>
      </c>
      <c r="BB16" s="181"/>
      <c r="BC16" s="181"/>
      <c r="BD16" s="179">
        <v>156</v>
      </c>
      <c r="BE16" s="178"/>
      <c r="BF16" s="180"/>
      <c r="BG16" s="178">
        <v>58</v>
      </c>
      <c r="BH16" s="181">
        <v>473</v>
      </c>
      <c r="BI16" s="181">
        <v>311</v>
      </c>
      <c r="BJ16" s="181">
        <v>74</v>
      </c>
      <c r="BK16" s="181">
        <v>29</v>
      </c>
      <c r="BL16" s="181"/>
      <c r="BM16" s="178">
        <v>945</v>
      </c>
      <c r="BN16" s="180"/>
      <c r="BO16" s="180"/>
      <c r="BP16" s="180">
        <v>1</v>
      </c>
      <c r="BQ16" s="180">
        <v>4</v>
      </c>
      <c r="BR16" s="178">
        <v>2</v>
      </c>
      <c r="BS16" s="181"/>
      <c r="BT16" s="178">
        <v>2</v>
      </c>
      <c r="BU16" s="180"/>
      <c r="BV16" s="178">
        <v>1</v>
      </c>
      <c r="BW16" s="181"/>
      <c r="BX16" s="181"/>
      <c r="BY16" s="178">
        <v>1</v>
      </c>
      <c r="BZ16" s="177"/>
      <c r="CA16" s="181"/>
      <c r="CB16" s="181"/>
      <c r="CC16" s="181"/>
      <c r="CD16" s="181">
        <v>39</v>
      </c>
      <c r="CE16" s="181"/>
      <c r="CF16" s="181"/>
      <c r="CG16" s="181"/>
      <c r="CH16" s="181"/>
      <c r="CI16" s="181"/>
      <c r="CJ16" s="181"/>
      <c r="CK16" s="181"/>
      <c r="CL16" s="181"/>
      <c r="CM16" s="181"/>
      <c r="CN16" s="179">
        <v>39</v>
      </c>
      <c r="CO16" s="178">
        <v>3</v>
      </c>
      <c r="CP16" s="181"/>
      <c r="CQ16" s="178">
        <v>3</v>
      </c>
      <c r="CR16" s="180"/>
      <c r="CS16" s="178">
        <v>116</v>
      </c>
      <c r="CT16" s="181">
        <v>4429</v>
      </c>
      <c r="CU16" s="181">
        <v>77601</v>
      </c>
      <c r="CV16" s="181">
        <v>11212</v>
      </c>
      <c r="CW16" s="181">
        <v>1</v>
      </c>
      <c r="CX16" s="181">
        <v>2</v>
      </c>
      <c r="CY16" s="181"/>
      <c r="CZ16" s="181"/>
      <c r="DA16" s="181"/>
      <c r="DB16" s="181">
        <v>2</v>
      </c>
      <c r="DC16" s="181"/>
      <c r="DD16" s="178">
        <v>93363</v>
      </c>
      <c r="DE16" s="177">
        <v>1400</v>
      </c>
      <c r="DF16" s="181"/>
      <c r="DG16" s="181">
        <v>1833</v>
      </c>
      <c r="DH16" s="181">
        <v>2176</v>
      </c>
      <c r="DI16" s="181">
        <v>5</v>
      </c>
      <c r="DJ16" s="181">
        <v>2</v>
      </c>
      <c r="DK16" s="181"/>
      <c r="DL16" s="179">
        <v>5416</v>
      </c>
      <c r="DM16" s="178"/>
      <c r="DN16" s="180"/>
      <c r="DO16" s="178"/>
      <c r="DP16" s="181">
        <v>0</v>
      </c>
      <c r="DQ16" s="178">
        <v>0</v>
      </c>
      <c r="DR16" s="180">
        <v>68</v>
      </c>
      <c r="DS16" s="178"/>
      <c r="DT16" s="181"/>
      <c r="DU16" s="178"/>
      <c r="DV16" s="177">
        <v>12</v>
      </c>
      <c r="DW16" s="181"/>
      <c r="DX16" s="179">
        <v>12</v>
      </c>
      <c r="DY16" s="178">
        <v>3</v>
      </c>
      <c r="DZ16" s="180"/>
      <c r="EA16" s="178">
        <v>57</v>
      </c>
      <c r="EB16" s="181"/>
      <c r="EC16" s="178">
        <v>57</v>
      </c>
      <c r="ED16" s="180"/>
      <c r="EE16" s="180"/>
      <c r="EF16" s="178">
        <v>25</v>
      </c>
      <c r="EG16" s="181">
        <v>2</v>
      </c>
      <c r="EH16" s="181">
        <v>7</v>
      </c>
      <c r="EI16" s="181"/>
      <c r="EJ16" s="181"/>
      <c r="EK16" s="181"/>
      <c r="EL16" s="181"/>
      <c r="EM16" s="178">
        <v>34</v>
      </c>
      <c r="EN16" s="177">
        <v>346</v>
      </c>
      <c r="EO16" s="181">
        <v>593</v>
      </c>
      <c r="EP16" s="181">
        <v>73</v>
      </c>
      <c r="EQ16" s="181">
        <v>580</v>
      </c>
      <c r="ER16" s="181">
        <v>607</v>
      </c>
      <c r="ES16" s="181">
        <v>27</v>
      </c>
      <c r="ET16" s="181">
        <v>1623</v>
      </c>
      <c r="EU16" s="181">
        <v>35</v>
      </c>
      <c r="EV16" s="181">
        <v>18</v>
      </c>
      <c r="EW16" s="181">
        <v>7</v>
      </c>
      <c r="EX16" s="181"/>
      <c r="EY16" s="181">
        <v>30</v>
      </c>
      <c r="EZ16" s="181"/>
      <c r="FA16" s="179">
        <v>3939</v>
      </c>
      <c r="FB16" s="178">
        <v>7</v>
      </c>
      <c r="FC16" s="177"/>
      <c r="FD16" s="181"/>
      <c r="FE16" s="181"/>
      <c r="FF16" s="179"/>
      <c r="FG16" s="178"/>
      <c r="FH16" s="181"/>
      <c r="FI16" s="178"/>
      <c r="FJ16" s="180"/>
      <c r="FK16" s="178">
        <v>6</v>
      </c>
      <c r="FL16" s="181">
        <v>6</v>
      </c>
      <c r="FM16" s="181"/>
      <c r="FN16" s="181"/>
      <c r="FO16" s="178">
        <v>12</v>
      </c>
      <c r="FP16" s="177"/>
      <c r="FQ16" s="181"/>
      <c r="FR16" s="181"/>
      <c r="FS16" s="179"/>
      <c r="FT16" s="178"/>
      <c r="FU16" s="181"/>
      <c r="FV16" s="178"/>
      <c r="FW16" s="180"/>
      <c r="FX16" s="180">
        <v>29</v>
      </c>
      <c r="FY16" s="178">
        <v>1</v>
      </c>
      <c r="FZ16" s="181"/>
      <c r="GA16" s="181"/>
      <c r="GB16" s="181"/>
      <c r="GC16" s="178">
        <v>1</v>
      </c>
      <c r="GD16" s="180"/>
      <c r="GE16" s="178">
        <v>24</v>
      </c>
      <c r="GF16" s="181"/>
      <c r="GG16" s="178">
        <v>24</v>
      </c>
      <c r="GH16" s="180"/>
      <c r="GI16" s="178">
        <v>2</v>
      </c>
      <c r="GJ16" s="181"/>
      <c r="GK16" s="181"/>
      <c r="GL16" s="178">
        <v>2</v>
      </c>
      <c r="GM16" s="180"/>
      <c r="GN16" s="178">
        <v>34</v>
      </c>
      <c r="GO16" s="181"/>
      <c r="GP16" s="181"/>
      <c r="GQ16" s="181"/>
      <c r="GR16" s="178">
        <v>34</v>
      </c>
      <c r="GS16" s="180">
        <v>120201</v>
      </c>
      <c r="GT16" s="268">
        <f>120201/52629283</f>
        <v>2.283918631382457E-3</v>
      </c>
    </row>
    <row r="17" spans="2:202" s="147" customFormat="1" x14ac:dyDescent="0.2">
      <c r="B17" s="267" t="s">
        <v>60</v>
      </c>
      <c r="C17" s="178">
        <v>1</v>
      </c>
      <c r="D17" s="181"/>
      <c r="E17" s="181"/>
      <c r="F17" s="181"/>
      <c r="G17" s="178">
        <v>1</v>
      </c>
      <c r="H17" s="180"/>
      <c r="I17" s="178"/>
      <c r="J17" s="181"/>
      <c r="K17" s="178"/>
      <c r="L17" s="180"/>
      <c r="M17" s="180">
        <v>91</v>
      </c>
      <c r="N17" s="178">
        <v>656</v>
      </c>
      <c r="O17" s="181">
        <v>9</v>
      </c>
      <c r="P17" s="181">
        <v>18</v>
      </c>
      <c r="Q17" s="181">
        <v>57</v>
      </c>
      <c r="R17" s="181">
        <v>1</v>
      </c>
      <c r="S17" s="181">
        <v>23</v>
      </c>
      <c r="T17" s="181">
        <v>5</v>
      </c>
      <c r="U17" s="181"/>
      <c r="V17" s="178">
        <v>769</v>
      </c>
      <c r="W17" s="177">
        <v>0</v>
      </c>
      <c r="X17" s="181">
        <v>2</v>
      </c>
      <c r="Y17" s="178">
        <v>2</v>
      </c>
      <c r="Z17" s="177">
        <v>24</v>
      </c>
      <c r="AA17" s="181"/>
      <c r="AB17" s="178">
        <v>24</v>
      </c>
      <c r="AC17" s="177">
        <v>2894</v>
      </c>
      <c r="AD17" s="181">
        <v>1</v>
      </c>
      <c r="AE17" s="179">
        <v>2895</v>
      </c>
      <c r="AF17" s="178">
        <v>11</v>
      </c>
      <c r="AG17" s="181"/>
      <c r="AH17" s="181"/>
      <c r="AI17" s="181"/>
      <c r="AJ17" s="181"/>
      <c r="AK17" s="178">
        <v>11</v>
      </c>
      <c r="AL17" s="177"/>
      <c r="AM17" s="181"/>
      <c r="AN17" s="179"/>
      <c r="AO17" s="178"/>
      <c r="AP17" s="180"/>
      <c r="AQ17" s="178"/>
      <c r="AR17" s="181"/>
      <c r="AS17" s="181"/>
      <c r="AT17" s="178"/>
      <c r="AU17" s="177">
        <v>26</v>
      </c>
      <c r="AV17" s="181"/>
      <c r="AW17" s="181"/>
      <c r="AX17" s="181"/>
      <c r="AY17" s="181"/>
      <c r="AZ17" s="181">
        <v>16</v>
      </c>
      <c r="BA17" s="181">
        <v>0</v>
      </c>
      <c r="BB17" s="181"/>
      <c r="BC17" s="181"/>
      <c r="BD17" s="179">
        <v>42</v>
      </c>
      <c r="BE17" s="178"/>
      <c r="BF17" s="180"/>
      <c r="BG17" s="178">
        <v>17</v>
      </c>
      <c r="BH17" s="181">
        <v>57</v>
      </c>
      <c r="BI17" s="181">
        <v>128</v>
      </c>
      <c r="BJ17" s="181">
        <v>40</v>
      </c>
      <c r="BK17" s="181">
        <v>1</v>
      </c>
      <c r="BL17" s="181"/>
      <c r="BM17" s="178">
        <v>243</v>
      </c>
      <c r="BN17" s="180"/>
      <c r="BO17" s="180"/>
      <c r="BP17" s="180"/>
      <c r="BQ17" s="180">
        <v>1</v>
      </c>
      <c r="BR17" s="178"/>
      <c r="BS17" s="181"/>
      <c r="BT17" s="178"/>
      <c r="BU17" s="180"/>
      <c r="BV17" s="178"/>
      <c r="BW17" s="181"/>
      <c r="BX17" s="181"/>
      <c r="BY17" s="178"/>
      <c r="BZ17" s="177"/>
      <c r="CA17" s="181"/>
      <c r="CB17" s="181"/>
      <c r="CC17" s="181"/>
      <c r="CD17" s="181"/>
      <c r="CE17" s="181"/>
      <c r="CF17" s="181"/>
      <c r="CG17" s="181"/>
      <c r="CH17" s="181"/>
      <c r="CI17" s="181"/>
      <c r="CJ17" s="181"/>
      <c r="CK17" s="181"/>
      <c r="CL17" s="181"/>
      <c r="CM17" s="181"/>
      <c r="CN17" s="179"/>
      <c r="CO17" s="178"/>
      <c r="CP17" s="181"/>
      <c r="CQ17" s="178"/>
      <c r="CR17" s="180"/>
      <c r="CS17" s="178">
        <v>2</v>
      </c>
      <c r="CT17" s="181">
        <v>1586</v>
      </c>
      <c r="CU17" s="181">
        <v>12811</v>
      </c>
      <c r="CV17" s="181">
        <v>4351</v>
      </c>
      <c r="CW17" s="181">
        <v>1</v>
      </c>
      <c r="CX17" s="181"/>
      <c r="CY17" s="181"/>
      <c r="CZ17" s="181"/>
      <c r="DA17" s="181"/>
      <c r="DB17" s="181"/>
      <c r="DC17" s="181"/>
      <c r="DD17" s="178">
        <v>18751</v>
      </c>
      <c r="DE17" s="177">
        <v>220</v>
      </c>
      <c r="DF17" s="181"/>
      <c r="DG17" s="181">
        <v>405</v>
      </c>
      <c r="DH17" s="181">
        <v>653</v>
      </c>
      <c r="DI17" s="181">
        <v>2</v>
      </c>
      <c r="DJ17" s="181"/>
      <c r="DK17" s="181"/>
      <c r="DL17" s="179">
        <v>1280</v>
      </c>
      <c r="DM17" s="178"/>
      <c r="DN17" s="180"/>
      <c r="DO17" s="178"/>
      <c r="DP17" s="181"/>
      <c r="DQ17" s="178"/>
      <c r="DR17" s="180">
        <v>8</v>
      </c>
      <c r="DS17" s="178"/>
      <c r="DT17" s="181"/>
      <c r="DU17" s="178"/>
      <c r="DV17" s="177"/>
      <c r="DW17" s="181"/>
      <c r="DX17" s="179"/>
      <c r="DY17" s="178"/>
      <c r="DZ17" s="180"/>
      <c r="EA17" s="178">
        <v>26</v>
      </c>
      <c r="EB17" s="181"/>
      <c r="EC17" s="178">
        <v>26</v>
      </c>
      <c r="ED17" s="180">
        <v>0</v>
      </c>
      <c r="EE17" s="180"/>
      <c r="EF17" s="178">
        <v>0</v>
      </c>
      <c r="EG17" s="181">
        <v>1</v>
      </c>
      <c r="EH17" s="181">
        <v>2</v>
      </c>
      <c r="EI17" s="181"/>
      <c r="EJ17" s="181"/>
      <c r="EK17" s="181"/>
      <c r="EL17" s="181"/>
      <c r="EM17" s="178">
        <v>3</v>
      </c>
      <c r="EN17" s="177">
        <v>54</v>
      </c>
      <c r="EO17" s="181">
        <v>82</v>
      </c>
      <c r="EP17" s="181">
        <v>18</v>
      </c>
      <c r="EQ17" s="181">
        <v>119</v>
      </c>
      <c r="ER17" s="181">
        <v>57</v>
      </c>
      <c r="ES17" s="181">
        <v>2</v>
      </c>
      <c r="ET17" s="181">
        <v>235</v>
      </c>
      <c r="EU17" s="181">
        <v>1</v>
      </c>
      <c r="EV17" s="181">
        <v>2</v>
      </c>
      <c r="EW17" s="181">
        <v>3</v>
      </c>
      <c r="EX17" s="181"/>
      <c r="EY17" s="181">
        <v>15</v>
      </c>
      <c r="EZ17" s="181"/>
      <c r="FA17" s="179">
        <v>588</v>
      </c>
      <c r="FB17" s="178"/>
      <c r="FC17" s="177"/>
      <c r="FD17" s="181"/>
      <c r="FE17" s="181"/>
      <c r="FF17" s="179"/>
      <c r="FG17" s="178"/>
      <c r="FH17" s="181"/>
      <c r="FI17" s="178"/>
      <c r="FJ17" s="180"/>
      <c r="FK17" s="178">
        <v>1</v>
      </c>
      <c r="FL17" s="181"/>
      <c r="FM17" s="181"/>
      <c r="FN17" s="181"/>
      <c r="FO17" s="178">
        <v>1</v>
      </c>
      <c r="FP17" s="177"/>
      <c r="FQ17" s="181"/>
      <c r="FR17" s="181"/>
      <c r="FS17" s="179"/>
      <c r="FT17" s="178"/>
      <c r="FU17" s="181"/>
      <c r="FV17" s="178"/>
      <c r="FW17" s="180"/>
      <c r="FX17" s="180">
        <v>0</v>
      </c>
      <c r="FY17" s="178"/>
      <c r="FZ17" s="181"/>
      <c r="GA17" s="181"/>
      <c r="GB17" s="181"/>
      <c r="GC17" s="178"/>
      <c r="GD17" s="180"/>
      <c r="GE17" s="178">
        <v>8</v>
      </c>
      <c r="GF17" s="181"/>
      <c r="GG17" s="178">
        <v>8</v>
      </c>
      <c r="GH17" s="180"/>
      <c r="GI17" s="178">
        <v>2</v>
      </c>
      <c r="GJ17" s="181"/>
      <c r="GK17" s="181"/>
      <c r="GL17" s="178">
        <v>2</v>
      </c>
      <c r="GM17" s="180"/>
      <c r="GN17" s="178"/>
      <c r="GO17" s="181"/>
      <c r="GP17" s="181"/>
      <c r="GQ17" s="181"/>
      <c r="GR17" s="178"/>
      <c r="GS17" s="180">
        <v>24746</v>
      </c>
      <c r="GT17" s="268">
        <f>24746/52629283</f>
        <v>4.701945112951662E-4</v>
      </c>
    </row>
    <row r="18" spans="2:202" s="147" customFormat="1" x14ac:dyDescent="0.2">
      <c r="B18" s="267" t="s">
        <v>62</v>
      </c>
      <c r="C18" s="178">
        <v>8</v>
      </c>
      <c r="D18" s="181"/>
      <c r="E18" s="181"/>
      <c r="F18" s="181"/>
      <c r="G18" s="178">
        <v>8</v>
      </c>
      <c r="H18" s="180"/>
      <c r="I18" s="178"/>
      <c r="J18" s="181"/>
      <c r="K18" s="178"/>
      <c r="L18" s="180"/>
      <c r="M18" s="180">
        <v>232</v>
      </c>
      <c r="N18" s="178">
        <v>1965</v>
      </c>
      <c r="O18" s="181">
        <v>34</v>
      </c>
      <c r="P18" s="181">
        <v>18</v>
      </c>
      <c r="Q18" s="181">
        <v>63</v>
      </c>
      <c r="R18" s="181"/>
      <c r="S18" s="181">
        <v>21</v>
      </c>
      <c r="T18" s="181"/>
      <c r="U18" s="181"/>
      <c r="V18" s="178">
        <v>2101</v>
      </c>
      <c r="W18" s="177"/>
      <c r="X18" s="181">
        <v>1</v>
      </c>
      <c r="Y18" s="178">
        <v>1</v>
      </c>
      <c r="Z18" s="177">
        <v>66</v>
      </c>
      <c r="AA18" s="181"/>
      <c r="AB18" s="178">
        <v>66</v>
      </c>
      <c r="AC18" s="177">
        <v>5091</v>
      </c>
      <c r="AD18" s="181">
        <v>1</v>
      </c>
      <c r="AE18" s="179">
        <v>5092</v>
      </c>
      <c r="AF18" s="178">
        <v>60</v>
      </c>
      <c r="AG18" s="181"/>
      <c r="AH18" s="181"/>
      <c r="AI18" s="181">
        <v>1</v>
      </c>
      <c r="AJ18" s="181"/>
      <c r="AK18" s="178">
        <v>61</v>
      </c>
      <c r="AL18" s="177"/>
      <c r="AM18" s="181"/>
      <c r="AN18" s="179"/>
      <c r="AO18" s="178">
        <v>0</v>
      </c>
      <c r="AP18" s="180"/>
      <c r="AQ18" s="178">
        <v>0</v>
      </c>
      <c r="AR18" s="181"/>
      <c r="AS18" s="181"/>
      <c r="AT18" s="178">
        <v>0</v>
      </c>
      <c r="AU18" s="177">
        <v>47</v>
      </c>
      <c r="AV18" s="181"/>
      <c r="AW18" s="181"/>
      <c r="AX18" s="181"/>
      <c r="AY18" s="181"/>
      <c r="AZ18" s="181">
        <v>4</v>
      </c>
      <c r="BA18" s="181"/>
      <c r="BB18" s="181"/>
      <c r="BC18" s="181"/>
      <c r="BD18" s="179">
        <v>51</v>
      </c>
      <c r="BE18" s="178"/>
      <c r="BF18" s="180"/>
      <c r="BG18" s="178">
        <v>39</v>
      </c>
      <c r="BH18" s="181">
        <v>94</v>
      </c>
      <c r="BI18" s="181">
        <v>224</v>
      </c>
      <c r="BJ18" s="181">
        <v>30</v>
      </c>
      <c r="BK18" s="181">
        <v>3</v>
      </c>
      <c r="BL18" s="181"/>
      <c r="BM18" s="178">
        <v>390</v>
      </c>
      <c r="BN18" s="180">
        <v>2</v>
      </c>
      <c r="BO18" s="180"/>
      <c r="BP18" s="180"/>
      <c r="BQ18" s="180">
        <v>11</v>
      </c>
      <c r="BR18" s="178">
        <v>0</v>
      </c>
      <c r="BS18" s="181"/>
      <c r="BT18" s="178">
        <v>0</v>
      </c>
      <c r="BU18" s="180"/>
      <c r="BV18" s="178"/>
      <c r="BW18" s="181"/>
      <c r="BX18" s="181"/>
      <c r="BY18" s="178"/>
      <c r="BZ18" s="177"/>
      <c r="CA18" s="181"/>
      <c r="CB18" s="181"/>
      <c r="CC18" s="181"/>
      <c r="CD18" s="181"/>
      <c r="CE18" s="181"/>
      <c r="CF18" s="181"/>
      <c r="CG18" s="181"/>
      <c r="CH18" s="181"/>
      <c r="CI18" s="181"/>
      <c r="CJ18" s="181"/>
      <c r="CK18" s="181"/>
      <c r="CL18" s="181"/>
      <c r="CM18" s="181"/>
      <c r="CN18" s="179"/>
      <c r="CO18" s="178"/>
      <c r="CP18" s="181"/>
      <c r="CQ18" s="178"/>
      <c r="CR18" s="180"/>
      <c r="CS18" s="178">
        <v>54</v>
      </c>
      <c r="CT18" s="181">
        <v>1337</v>
      </c>
      <c r="CU18" s="181">
        <v>49011</v>
      </c>
      <c r="CV18" s="181">
        <v>9223</v>
      </c>
      <c r="CW18" s="181">
        <v>3</v>
      </c>
      <c r="CX18" s="181">
        <v>4</v>
      </c>
      <c r="CY18" s="181"/>
      <c r="CZ18" s="181">
        <v>2</v>
      </c>
      <c r="DA18" s="181"/>
      <c r="DB18" s="181"/>
      <c r="DC18" s="181">
        <v>0</v>
      </c>
      <c r="DD18" s="178">
        <v>59634</v>
      </c>
      <c r="DE18" s="177">
        <v>414</v>
      </c>
      <c r="DF18" s="181"/>
      <c r="DG18" s="181">
        <v>2744</v>
      </c>
      <c r="DH18" s="181">
        <v>524</v>
      </c>
      <c r="DI18" s="181"/>
      <c r="DJ18" s="181"/>
      <c r="DK18" s="181"/>
      <c r="DL18" s="179">
        <v>3682</v>
      </c>
      <c r="DM18" s="178"/>
      <c r="DN18" s="180"/>
      <c r="DO18" s="178"/>
      <c r="DP18" s="181"/>
      <c r="DQ18" s="178"/>
      <c r="DR18" s="180">
        <v>21</v>
      </c>
      <c r="DS18" s="178"/>
      <c r="DT18" s="181"/>
      <c r="DU18" s="178"/>
      <c r="DV18" s="177">
        <v>0</v>
      </c>
      <c r="DW18" s="181"/>
      <c r="DX18" s="179">
        <v>0</v>
      </c>
      <c r="DY18" s="178">
        <v>3</v>
      </c>
      <c r="DZ18" s="180"/>
      <c r="EA18" s="178">
        <v>44</v>
      </c>
      <c r="EB18" s="181"/>
      <c r="EC18" s="178">
        <v>44</v>
      </c>
      <c r="ED18" s="180"/>
      <c r="EE18" s="180"/>
      <c r="EF18" s="178">
        <v>5</v>
      </c>
      <c r="EG18" s="181">
        <v>1</v>
      </c>
      <c r="EH18" s="181">
        <v>6</v>
      </c>
      <c r="EI18" s="181"/>
      <c r="EJ18" s="181"/>
      <c r="EK18" s="181"/>
      <c r="EL18" s="181"/>
      <c r="EM18" s="178">
        <v>12</v>
      </c>
      <c r="EN18" s="177">
        <v>98</v>
      </c>
      <c r="EO18" s="181">
        <v>116</v>
      </c>
      <c r="EP18" s="181">
        <v>16</v>
      </c>
      <c r="EQ18" s="181">
        <v>209</v>
      </c>
      <c r="ER18" s="181">
        <v>94</v>
      </c>
      <c r="ES18" s="181">
        <v>8</v>
      </c>
      <c r="ET18" s="181">
        <v>383</v>
      </c>
      <c r="EU18" s="181">
        <v>2</v>
      </c>
      <c r="EV18" s="181">
        <v>6</v>
      </c>
      <c r="EW18" s="181">
        <v>1</v>
      </c>
      <c r="EX18" s="181"/>
      <c r="EY18" s="181">
        <v>6</v>
      </c>
      <c r="EZ18" s="181"/>
      <c r="FA18" s="179">
        <v>939</v>
      </c>
      <c r="FB18" s="178">
        <v>5</v>
      </c>
      <c r="FC18" s="177"/>
      <c r="FD18" s="181"/>
      <c r="FE18" s="181"/>
      <c r="FF18" s="179"/>
      <c r="FG18" s="178"/>
      <c r="FH18" s="181"/>
      <c r="FI18" s="178"/>
      <c r="FJ18" s="180"/>
      <c r="FK18" s="178">
        <v>2</v>
      </c>
      <c r="FL18" s="181"/>
      <c r="FM18" s="181"/>
      <c r="FN18" s="181"/>
      <c r="FO18" s="178">
        <v>2</v>
      </c>
      <c r="FP18" s="177"/>
      <c r="FQ18" s="181"/>
      <c r="FR18" s="181"/>
      <c r="FS18" s="179"/>
      <c r="FT18" s="178"/>
      <c r="FU18" s="181"/>
      <c r="FV18" s="178"/>
      <c r="FW18" s="180"/>
      <c r="FX18" s="180">
        <v>5</v>
      </c>
      <c r="FY18" s="178"/>
      <c r="FZ18" s="181">
        <v>1</v>
      </c>
      <c r="GA18" s="181"/>
      <c r="GB18" s="181"/>
      <c r="GC18" s="178">
        <v>1</v>
      </c>
      <c r="GD18" s="180"/>
      <c r="GE18" s="178">
        <v>10</v>
      </c>
      <c r="GF18" s="181"/>
      <c r="GG18" s="178">
        <v>10</v>
      </c>
      <c r="GH18" s="180"/>
      <c r="GI18" s="178">
        <v>1</v>
      </c>
      <c r="GJ18" s="181"/>
      <c r="GK18" s="181"/>
      <c r="GL18" s="178">
        <v>1</v>
      </c>
      <c r="GM18" s="180"/>
      <c r="GN18" s="178">
        <v>2</v>
      </c>
      <c r="GO18" s="181"/>
      <c r="GP18" s="181"/>
      <c r="GQ18" s="181">
        <v>0</v>
      </c>
      <c r="GR18" s="178">
        <v>2</v>
      </c>
      <c r="GS18" s="180">
        <v>72376</v>
      </c>
      <c r="GT18" s="268">
        <f>72376/52629283</f>
        <v>1.3752039905236787E-3</v>
      </c>
    </row>
    <row r="19" spans="2:202" s="147" customFormat="1" x14ac:dyDescent="0.2">
      <c r="B19" s="267" t="s">
        <v>254</v>
      </c>
      <c r="C19" s="178">
        <v>21</v>
      </c>
      <c r="D19" s="181"/>
      <c r="E19" s="181"/>
      <c r="F19" s="181"/>
      <c r="G19" s="178">
        <v>21</v>
      </c>
      <c r="H19" s="180"/>
      <c r="I19" s="178">
        <v>2</v>
      </c>
      <c r="J19" s="181"/>
      <c r="K19" s="178">
        <v>2</v>
      </c>
      <c r="L19" s="180"/>
      <c r="M19" s="180">
        <v>55</v>
      </c>
      <c r="N19" s="178">
        <v>402</v>
      </c>
      <c r="O19" s="181">
        <v>6</v>
      </c>
      <c r="P19" s="181">
        <v>6</v>
      </c>
      <c r="Q19" s="181">
        <v>37</v>
      </c>
      <c r="R19" s="181"/>
      <c r="S19" s="181">
        <v>4</v>
      </c>
      <c r="T19" s="181"/>
      <c r="U19" s="181"/>
      <c r="V19" s="178">
        <v>455</v>
      </c>
      <c r="W19" s="177">
        <v>0</v>
      </c>
      <c r="X19" s="181"/>
      <c r="Y19" s="178">
        <v>0</v>
      </c>
      <c r="Z19" s="177">
        <v>6</v>
      </c>
      <c r="AA19" s="181"/>
      <c r="AB19" s="178">
        <v>6</v>
      </c>
      <c r="AC19" s="177">
        <v>724</v>
      </c>
      <c r="AD19" s="181"/>
      <c r="AE19" s="179">
        <v>724</v>
      </c>
      <c r="AF19" s="178">
        <v>3</v>
      </c>
      <c r="AG19" s="181"/>
      <c r="AH19" s="181"/>
      <c r="AI19" s="181"/>
      <c r="AJ19" s="181"/>
      <c r="AK19" s="178">
        <v>3</v>
      </c>
      <c r="AL19" s="177"/>
      <c r="AM19" s="181"/>
      <c r="AN19" s="179"/>
      <c r="AO19" s="178"/>
      <c r="AP19" s="180"/>
      <c r="AQ19" s="178"/>
      <c r="AR19" s="181"/>
      <c r="AS19" s="181"/>
      <c r="AT19" s="178"/>
      <c r="AU19" s="177">
        <v>8</v>
      </c>
      <c r="AV19" s="181"/>
      <c r="AW19" s="181"/>
      <c r="AX19" s="181">
        <v>3</v>
      </c>
      <c r="AY19" s="181"/>
      <c r="AZ19" s="181">
        <v>4</v>
      </c>
      <c r="BA19" s="181"/>
      <c r="BB19" s="181"/>
      <c r="BC19" s="181"/>
      <c r="BD19" s="179">
        <v>15</v>
      </c>
      <c r="BE19" s="178"/>
      <c r="BF19" s="180"/>
      <c r="BG19" s="178">
        <v>5</v>
      </c>
      <c r="BH19" s="181">
        <v>18</v>
      </c>
      <c r="BI19" s="181">
        <v>49</v>
      </c>
      <c r="BJ19" s="181">
        <v>3</v>
      </c>
      <c r="BK19" s="181">
        <v>1</v>
      </c>
      <c r="BL19" s="181"/>
      <c r="BM19" s="178">
        <v>76</v>
      </c>
      <c r="BN19" s="180"/>
      <c r="BO19" s="180"/>
      <c r="BP19" s="180"/>
      <c r="BQ19" s="180"/>
      <c r="BR19" s="178">
        <v>1</v>
      </c>
      <c r="BS19" s="181"/>
      <c r="BT19" s="178">
        <v>1</v>
      </c>
      <c r="BU19" s="180"/>
      <c r="BV19" s="178"/>
      <c r="BW19" s="181"/>
      <c r="BX19" s="181"/>
      <c r="BY19" s="178"/>
      <c r="BZ19" s="177"/>
      <c r="CA19" s="181">
        <v>3</v>
      </c>
      <c r="CB19" s="181"/>
      <c r="CC19" s="181"/>
      <c r="CD19" s="181">
        <v>1</v>
      </c>
      <c r="CE19" s="181"/>
      <c r="CF19" s="181"/>
      <c r="CG19" s="181"/>
      <c r="CH19" s="181"/>
      <c r="CI19" s="181"/>
      <c r="CJ19" s="181">
        <v>2</v>
      </c>
      <c r="CK19" s="181"/>
      <c r="CL19" s="181"/>
      <c r="CM19" s="181"/>
      <c r="CN19" s="179">
        <v>6</v>
      </c>
      <c r="CO19" s="178"/>
      <c r="CP19" s="181"/>
      <c r="CQ19" s="178"/>
      <c r="CR19" s="180"/>
      <c r="CS19" s="178">
        <v>30</v>
      </c>
      <c r="CT19" s="181">
        <v>273</v>
      </c>
      <c r="CU19" s="181">
        <v>22899</v>
      </c>
      <c r="CV19" s="181">
        <v>2099</v>
      </c>
      <c r="CW19" s="181">
        <v>66</v>
      </c>
      <c r="CX19" s="181">
        <v>3</v>
      </c>
      <c r="CY19" s="181">
        <v>0</v>
      </c>
      <c r="CZ19" s="181"/>
      <c r="DA19" s="181"/>
      <c r="DB19" s="181"/>
      <c r="DC19" s="181"/>
      <c r="DD19" s="178">
        <v>25370</v>
      </c>
      <c r="DE19" s="177">
        <v>115</v>
      </c>
      <c r="DF19" s="181">
        <v>11</v>
      </c>
      <c r="DG19" s="181">
        <v>65</v>
      </c>
      <c r="DH19" s="181">
        <v>125</v>
      </c>
      <c r="DI19" s="181"/>
      <c r="DJ19" s="181">
        <v>1</v>
      </c>
      <c r="DK19" s="181"/>
      <c r="DL19" s="179">
        <v>317</v>
      </c>
      <c r="DM19" s="178"/>
      <c r="DN19" s="180"/>
      <c r="DO19" s="178"/>
      <c r="DP19" s="181"/>
      <c r="DQ19" s="178"/>
      <c r="DR19" s="180">
        <v>2</v>
      </c>
      <c r="DS19" s="178"/>
      <c r="DT19" s="181"/>
      <c r="DU19" s="178"/>
      <c r="DV19" s="177">
        <v>25</v>
      </c>
      <c r="DW19" s="181"/>
      <c r="DX19" s="179">
        <v>25</v>
      </c>
      <c r="DY19" s="178">
        <v>0</v>
      </c>
      <c r="DZ19" s="180"/>
      <c r="EA19" s="178">
        <v>4</v>
      </c>
      <c r="EB19" s="181"/>
      <c r="EC19" s="178">
        <v>4</v>
      </c>
      <c r="ED19" s="180"/>
      <c r="EE19" s="180"/>
      <c r="EF19" s="178">
        <v>10</v>
      </c>
      <c r="EG19" s="181">
        <v>6</v>
      </c>
      <c r="EH19" s="181">
        <v>6</v>
      </c>
      <c r="EI19" s="181"/>
      <c r="EJ19" s="181"/>
      <c r="EK19" s="181"/>
      <c r="EL19" s="181"/>
      <c r="EM19" s="178">
        <v>22</v>
      </c>
      <c r="EN19" s="177">
        <v>47</v>
      </c>
      <c r="EO19" s="181">
        <v>46</v>
      </c>
      <c r="EP19" s="181">
        <v>2</v>
      </c>
      <c r="EQ19" s="181">
        <v>29</v>
      </c>
      <c r="ER19" s="181">
        <v>40</v>
      </c>
      <c r="ES19" s="181">
        <v>3</v>
      </c>
      <c r="ET19" s="181">
        <v>53</v>
      </c>
      <c r="EU19" s="181">
        <v>1</v>
      </c>
      <c r="EV19" s="181"/>
      <c r="EW19" s="181">
        <v>0</v>
      </c>
      <c r="EX19" s="181"/>
      <c r="EY19" s="181">
        <v>1</v>
      </c>
      <c r="EZ19" s="181"/>
      <c r="FA19" s="179">
        <v>222</v>
      </c>
      <c r="FB19" s="178"/>
      <c r="FC19" s="177"/>
      <c r="FD19" s="181"/>
      <c r="FE19" s="181"/>
      <c r="FF19" s="179"/>
      <c r="FG19" s="178"/>
      <c r="FH19" s="181"/>
      <c r="FI19" s="178"/>
      <c r="FJ19" s="180"/>
      <c r="FK19" s="178">
        <v>1</v>
      </c>
      <c r="FL19" s="181">
        <v>74</v>
      </c>
      <c r="FM19" s="181"/>
      <c r="FN19" s="181">
        <v>0</v>
      </c>
      <c r="FO19" s="178">
        <v>75</v>
      </c>
      <c r="FP19" s="177"/>
      <c r="FQ19" s="181"/>
      <c r="FR19" s="181"/>
      <c r="FS19" s="179"/>
      <c r="FT19" s="178"/>
      <c r="FU19" s="181"/>
      <c r="FV19" s="178"/>
      <c r="FW19" s="180"/>
      <c r="FX19" s="180">
        <v>1</v>
      </c>
      <c r="FY19" s="178"/>
      <c r="FZ19" s="181">
        <v>23</v>
      </c>
      <c r="GA19" s="181"/>
      <c r="GB19" s="181"/>
      <c r="GC19" s="178">
        <v>23</v>
      </c>
      <c r="GD19" s="180"/>
      <c r="GE19" s="178">
        <v>1</v>
      </c>
      <c r="GF19" s="181">
        <v>1</v>
      </c>
      <c r="GG19" s="178">
        <v>2</v>
      </c>
      <c r="GH19" s="180"/>
      <c r="GI19" s="178">
        <v>1</v>
      </c>
      <c r="GJ19" s="181"/>
      <c r="GK19" s="181"/>
      <c r="GL19" s="178">
        <v>1</v>
      </c>
      <c r="GM19" s="180">
        <v>22</v>
      </c>
      <c r="GN19" s="178">
        <v>1</v>
      </c>
      <c r="GO19" s="181"/>
      <c r="GP19" s="181"/>
      <c r="GQ19" s="181"/>
      <c r="GR19" s="178">
        <v>1</v>
      </c>
      <c r="GS19" s="180">
        <v>27451</v>
      </c>
      <c r="GT19" s="268">
        <f>27451/52629283</f>
        <v>5.2159175339705846E-4</v>
      </c>
    </row>
    <row r="20" spans="2:202" s="147" customFormat="1" ht="12.75" thickBot="1" x14ac:dyDescent="0.25">
      <c r="B20" s="262" t="s">
        <v>629</v>
      </c>
      <c r="C20" s="166">
        <v>8</v>
      </c>
      <c r="D20" s="182"/>
      <c r="E20" s="182"/>
      <c r="F20" s="182"/>
      <c r="G20" s="166">
        <v>8</v>
      </c>
      <c r="H20" s="168"/>
      <c r="I20" s="166">
        <v>3</v>
      </c>
      <c r="J20" s="182"/>
      <c r="K20" s="166">
        <v>3</v>
      </c>
      <c r="L20" s="168"/>
      <c r="M20" s="168">
        <v>189</v>
      </c>
      <c r="N20" s="166">
        <v>7464</v>
      </c>
      <c r="O20" s="182">
        <v>77</v>
      </c>
      <c r="P20" s="182">
        <v>18</v>
      </c>
      <c r="Q20" s="182">
        <v>259</v>
      </c>
      <c r="R20" s="182"/>
      <c r="S20" s="182">
        <v>21</v>
      </c>
      <c r="T20" s="182"/>
      <c r="U20" s="182">
        <v>0</v>
      </c>
      <c r="V20" s="166">
        <v>7839</v>
      </c>
      <c r="W20" s="165">
        <v>4</v>
      </c>
      <c r="X20" s="182">
        <v>8</v>
      </c>
      <c r="Y20" s="166">
        <v>12</v>
      </c>
      <c r="Z20" s="165">
        <v>163</v>
      </c>
      <c r="AA20" s="182"/>
      <c r="AB20" s="166">
        <v>163</v>
      </c>
      <c r="AC20" s="165">
        <v>2770</v>
      </c>
      <c r="AD20" s="182"/>
      <c r="AE20" s="167">
        <v>2770</v>
      </c>
      <c r="AF20" s="166">
        <v>49</v>
      </c>
      <c r="AG20" s="182"/>
      <c r="AH20" s="182">
        <v>2</v>
      </c>
      <c r="AI20" s="182"/>
      <c r="AJ20" s="182"/>
      <c r="AK20" s="166">
        <v>51</v>
      </c>
      <c r="AL20" s="165"/>
      <c r="AM20" s="182">
        <v>16</v>
      </c>
      <c r="AN20" s="167">
        <v>16</v>
      </c>
      <c r="AO20" s="166"/>
      <c r="AP20" s="168"/>
      <c r="AQ20" s="166">
        <v>1</v>
      </c>
      <c r="AR20" s="182"/>
      <c r="AS20" s="182"/>
      <c r="AT20" s="166">
        <v>1</v>
      </c>
      <c r="AU20" s="165">
        <v>63</v>
      </c>
      <c r="AV20" s="182"/>
      <c r="AW20" s="182"/>
      <c r="AX20" s="182"/>
      <c r="AY20" s="182"/>
      <c r="AZ20" s="182">
        <v>14</v>
      </c>
      <c r="BA20" s="182">
        <v>1</v>
      </c>
      <c r="BB20" s="182"/>
      <c r="BC20" s="182"/>
      <c r="BD20" s="167">
        <v>78</v>
      </c>
      <c r="BE20" s="166"/>
      <c r="BF20" s="168">
        <v>1</v>
      </c>
      <c r="BG20" s="166">
        <v>219</v>
      </c>
      <c r="BH20" s="182">
        <v>84</v>
      </c>
      <c r="BI20" s="182">
        <v>1223</v>
      </c>
      <c r="BJ20" s="182">
        <v>26</v>
      </c>
      <c r="BK20" s="182">
        <v>39</v>
      </c>
      <c r="BL20" s="182"/>
      <c r="BM20" s="166">
        <v>1591</v>
      </c>
      <c r="BN20" s="168">
        <v>1</v>
      </c>
      <c r="BO20" s="168"/>
      <c r="BP20" s="168"/>
      <c r="BQ20" s="168">
        <v>1</v>
      </c>
      <c r="BR20" s="166"/>
      <c r="BS20" s="182">
        <v>1</v>
      </c>
      <c r="BT20" s="166">
        <v>1</v>
      </c>
      <c r="BU20" s="168"/>
      <c r="BV20" s="166">
        <v>1</v>
      </c>
      <c r="BW20" s="182"/>
      <c r="BX20" s="182"/>
      <c r="BY20" s="166">
        <v>1</v>
      </c>
      <c r="BZ20" s="165"/>
      <c r="CA20" s="182">
        <v>0</v>
      </c>
      <c r="CB20" s="182"/>
      <c r="CC20" s="182">
        <v>2</v>
      </c>
      <c r="CD20" s="182">
        <v>50</v>
      </c>
      <c r="CE20" s="182"/>
      <c r="CF20" s="182">
        <v>1</v>
      </c>
      <c r="CG20" s="182"/>
      <c r="CH20" s="182">
        <v>0</v>
      </c>
      <c r="CI20" s="182"/>
      <c r="CJ20" s="182"/>
      <c r="CK20" s="182">
        <v>4</v>
      </c>
      <c r="CL20" s="182"/>
      <c r="CM20" s="182"/>
      <c r="CN20" s="167">
        <v>57</v>
      </c>
      <c r="CO20" s="166"/>
      <c r="CP20" s="182"/>
      <c r="CQ20" s="166"/>
      <c r="CR20" s="168"/>
      <c r="CS20" s="166">
        <v>15</v>
      </c>
      <c r="CT20" s="182">
        <v>889</v>
      </c>
      <c r="CU20" s="182">
        <v>27017</v>
      </c>
      <c r="CV20" s="182">
        <v>9755</v>
      </c>
      <c r="CW20" s="182">
        <v>13</v>
      </c>
      <c r="CX20" s="182">
        <v>4</v>
      </c>
      <c r="CY20" s="182">
        <v>1</v>
      </c>
      <c r="CZ20" s="182">
        <v>1</v>
      </c>
      <c r="DA20" s="182"/>
      <c r="DB20" s="182"/>
      <c r="DC20" s="182">
        <v>1</v>
      </c>
      <c r="DD20" s="166">
        <v>37696</v>
      </c>
      <c r="DE20" s="165">
        <v>712</v>
      </c>
      <c r="DF20" s="182">
        <v>4</v>
      </c>
      <c r="DG20" s="182">
        <v>698</v>
      </c>
      <c r="DH20" s="182">
        <v>374</v>
      </c>
      <c r="DI20" s="182">
        <v>10</v>
      </c>
      <c r="DJ20" s="182">
        <v>0</v>
      </c>
      <c r="DK20" s="182"/>
      <c r="DL20" s="167">
        <v>1798</v>
      </c>
      <c r="DM20" s="166"/>
      <c r="DN20" s="168"/>
      <c r="DO20" s="166"/>
      <c r="DP20" s="182"/>
      <c r="DQ20" s="166"/>
      <c r="DR20" s="168">
        <v>20</v>
      </c>
      <c r="DS20" s="166">
        <v>0</v>
      </c>
      <c r="DT20" s="182"/>
      <c r="DU20" s="166">
        <v>0</v>
      </c>
      <c r="DV20" s="165">
        <v>6</v>
      </c>
      <c r="DW20" s="182">
        <v>1</v>
      </c>
      <c r="DX20" s="167">
        <v>7</v>
      </c>
      <c r="DY20" s="166">
        <v>0</v>
      </c>
      <c r="DZ20" s="168"/>
      <c r="EA20" s="166">
        <v>773</v>
      </c>
      <c r="EB20" s="182"/>
      <c r="EC20" s="166">
        <v>773</v>
      </c>
      <c r="ED20" s="168"/>
      <c r="EE20" s="168"/>
      <c r="EF20" s="166">
        <v>5</v>
      </c>
      <c r="EG20" s="182">
        <v>18</v>
      </c>
      <c r="EH20" s="182">
        <v>36</v>
      </c>
      <c r="EI20" s="182"/>
      <c r="EJ20" s="182"/>
      <c r="EK20" s="182"/>
      <c r="EL20" s="182"/>
      <c r="EM20" s="166">
        <v>59</v>
      </c>
      <c r="EN20" s="165">
        <v>782</v>
      </c>
      <c r="EO20" s="182">
        <v>207</v>
      </c>
      <c r="EP20" s="182">
        <v>12</v>
      </c>
      <c r="EQ20" s="182">
        <v>282</v>
      </c>
      <c r="ER20" s="182">
        <v>208</v>
      </c>
      <c r="ES20" s="182">
        <v>3</v>
      </c>
      <c r="ET20" s="182">
        <v>162</v>
      </c>
      <c r="EU20" s="182"/>
      <c r="EV20" s="182">
        <v>4</v>
      </c>
      <c r="EW20" s="182">
        <v>2</v>
      </c>
      <c r="EX20" s="182"/>
      <c r="EY20" s="182">
        <v>9</v>
      </c>
      <c r="EZ20" s="182"/>
      <c r="FA20" s="167">
        <v>1671</v>
      </c>
      <c r="FB20" s="166"/>
      <c r="FC20" s="165"/>
      <c r="FD20" s="182">
        <v>2</v>
      </c>
      <c r="FE20" s="182"/>
      <c r="FF20" s="167">
        <v>2</v>
      </c>
      <c r="FG20" s="166"/>
      <c r="FH20" s="182"/>
      <c r="FI20" s="166"/>
      <c r="FJ20" s="168"/>
      <c r="FK20" s="166">
        <v>0</v>
      </c>
      <c r="FL20" s="182"/>
      <c r="FM20" s="182"/>
      <c r="FN20" s="182"/>
      <c r="FO20" s="166">
        <v>0</v>
      </c>
      <c r="FP20" s="165"/>
      <c r="FQ20" s="182"/>
      <c r="FR20" s="182"/>
      <c r="FS20" s="167"/>
      <c r="FT20" s="166"/>
      <c r="FU20" s="182"/>
      <c r="FV20" s="166"/>
      <c r="FW20" s="168"/>
      <c r="FX20" s="168">
        <v>3</v>
      </c>
      <c r="FY20" s="166">
        <v>0</v>
      </c>
      <c r="FZ20" s="182">
        <v>6</v>
      </c>
      <c r="GA20" s="182"/>
      <c r="GB20" s="182"/>
      <c r="GC20" s="166">
        <v>6</v>
      </c>
      <c r="GD20" s="168"/>
      <c r="GE20" s="166">
        <v>6</v>
      </c>
      <c r="GF20" s="182">
        <v>1</v>
      </c>
      <c r="GG20" s="166">
        <v>7</v>
      </c>
      <c r="GH20" s="168"/>
      <c r="GI20" s="166">
        <v>4</v>
      </c>
      <c r="GJ20" s="182"/>
      <c r="GK20" s="182"/>
      <c r="GL20" s="166">
        <v>4</v>
      </c>
      <c r="GM20" s="168">
        <v>6</v>
      </c>
      <c r="GN20" s="166">
        <v>1</v>
      </c>
      <c r="GO20" s="182">
        <v>26</v>
      </c>
      <c r="GP20" s="182"/>
      <c r="GQ20" s="182">
        <v>1</v>
      </c>
      <c r="GR20" s="166">
        <v>28</v>
      </c>
      <c r="GS20" s="168">
        <v>54863</v>
      </c>
      <c r="GT20" s="234">
        <f>54863/52629283</f>
        <v>1.0424424744680638E-3</v>
      </c>
    </row>
    <row r="21" spans="2:202" s="147" customFormat="1" ht="12.75" thickBot="1" x14ac:dyDescent="0.25">
      <c r="B21" s="263" t="s">
        <v>579</v>
      </c>
      <c r="C21" s="174">
        <v>132</v>
      </c>
      <c r="D21" s="183"/>
      <c r="E21" s="183"/>
      <c r="F21" s="183"/>
      <c r="G21" s="174">
        <v>132</v>
      </c>
      <c r="H21" s="176"/>
      <c r="I21" s="174">
        <v>9</v>
      </c>
      <c r="J21" s="183"/>
      <c r="K21" s="174">
        <v>9</v>
      </c>
      <c r="L21" s="176"/>
      <c r="M21" s="176">
        <v>1366</v>
      </c>
      <c r="N21" s="174">
        <v>15392</v>
      </c>
      <c r="O21" s="183">
        <v>170</v>
      </c>
      <c r="P21" s="183">
        <v>140</v>
      </c>
      <c r="Q21" s="183">
        <v>740</v>
      </c>
      <c r="R21" s="183">
        <v>1</v>
      </c>
      <c r="S21" s="183">
        <v>162</v>
      </c>
      <c r="T21" s="183">
        <v>5</v>
      </c>
      <c r="U21" s="183">
        <v>0</v>
      </c>
      <c r="V21" s="174">
        <v>16610</v>
      </c>
      <c r="W21" s="173">
        <v>16</v>
      </c>
      <c r="X21" s="183">
        <v>15</v>
      </c>
      <c r="Y21" s="174">
        <v>31</v>
      </c>
      <c r="Z21" s="173">
        <v>473</v>
      </c>
      <c r="AA21" s="183"/>
      <c r="AB21" s="174">
        <v>473</v>
      </c>
      <c r="AC21" s="173">
        <v>26613</v>
      </c>
      <c r="AD21" s="183">
        <v>5</v>
      </c>
      <c r="AE21" s="175">
        <v>26618</v>
      </c>
      <c r="AF21" s="174">
        <v>179</v>
      </c>
      <c r="AG21" s="183"/>
      <c r="AH21" s="183">
        <v>4</v>
      </c>
      <c r="AI21" s="183">
        <v>1</v>
      </c>
      <c r="AJ21" s="183"/>
      <c r="AK21" s="174">
        <v>184</v>
      </c>
      <c r="AL21" s="173"/>
      <c r="AM21" s="183">
        <v>16</v>
      </c>
      <c r="AN21" s="175">
        <v>16</v>
      </c>
      <c r="AO21" s="174">
        <v>0</v>
      </c>
      <c r="AP21" s="176"/>
      <c r="AQ21" s="174">
        <v>1</v>
      </c>
      <c r="AR21" s="183">
        <v>1</v>
      </c>
      <c r="AS21" s="183"/>
      <c r="AT21" s="174">
        <v>2</v>
      </c>
      <c r="AU21" s="173">
        <v>282</v>
      </c>
      <c r="AV21" s="183">
        <v>0</v>
      </c>
      <c r="AW21" s="183"/>
      <c r="AX21" s="183">
        <v>3</v>
      </c>
      <c r="AY21" s="183"/>
      <c r="AZ21" s="183">
        <v>113</v>
      </c>
      <c r="BA21" s="183">
        <v>2</v>
      </c>
      <c r="BB21" s="183"/>
      <c r="BC21" s="183">
        <v>1</v>
      </c>
      <c r="BD21" s="175">
        <v>401</v>
      </c>
      <c r="BE21" s="174"/>
      <c r="BF21" s="176">
        <v>1</v>
      </c>
      <c r="BG21" s="174">
        <v>363</v>
      </c>
      <c r="BH21" s="183">
        <v>887</v>
      </c>
      <c r="BI21" s="183">
        <v>2117</v>
      </c>
      <c r="BJ21" s="183">
        <v>226</v>
      </c>
      <c r="BK21" s="183">
        <v>75</v>
      </c>
      <c r="BL21" s="183"/>
      <c r="BM21" s="174">
        <v>3668</v>
      </c>
      <c r="BN21" s="176">
        <v>4</v>
      </c>
      <c r="BO21" s="176"/>
      <c r="BP21" s="176">
        <v>2</v>
      </c>
      <c r="BQ21" s="176">
        <v>18</v>
      </c>
      <c r="BR21" s="174">
        <v>3</v>
      </c>
      <c r="BS21" s="183">
        <v>1</v>
      </c>
      <c r="BT21" s="174">
        <v>4</v>
      </c>
      <c r="BU21" s="176"/>
      <c r="BV21" s="174">
        <v>2</v>
      </c>
      <c r="BW21" s="183"/>
      <c r="BX21" s="183"/>
      <c r="BY21" s="174">
        <v>2</v>
      </c>
      <c r="BZ21" s="173"/>
      <c r="CA21" s="183">
        <v>3</v>
      </c>
      <c r="CB21" s="183"/>
      <c r="CC21" s="183">
        <v>2</v>
      </c>
      <c r="CD21" s="183">
        <v>90</v>
      </c>
      <c r="CE21" s="183"/>
      <c r="CF21" s="183">
        <v>1</v>
      </c>
      <c r="CG21" s="183"/>
      <c r="CH21" s="183">
        <v>0</v>
      </c>
      <c r="CI21" s="183"/>
      <c r="CJ21" s="183">
        <v>2</v>
      </c>
      <c r="CK21" s="183">
        <v>4</v>
      </c>
      <c r="CL21" s="183"/>
      <c r="CM21" s="183"/>
      <c r="CN21" s="175">
        <v>102</v>
      </c>
      <c r="CO21" s="174">
        <v>3</v>
      </c>
      <c r="CP21" s="183"/>
      <c r="CQ21" s="174">
        <v>3</v>
      </c>
      <c r="CR21" s="176"/>
      <c r="CS21" s="174">
        <v>226</v>
      </c>
      <c r="CT21" s="183">
        <v>9891</v>
      </c>
      <c r="CU21" s="183">
        <v>228900</v>
      </c>
      <c r="CV21" s="183">
        <v>41312</v>
      </c>
      <c r="CW21" s="183">
        <v>84</v>
      </c>
      <c r="CX21" s="183">
        <v>15</v>
      </c>
      <c r="CY21" s="183">
        <v>1</v>
      </c>
      <c r="CZ21" s="183">
        <v>3</v>
      </c>
      <c r="DA21" s="183">
        <v>0</v>
      </c>
      <c r="DB21" s="183">
        <v>2</v>
      </c>
      <c r="DC21" s="183">
        <v>1</v>
      </c>
      <c r="DD21" s="174">
        <v>280435</v>
      </c>
      <c r="DE21" s="173">
        <v>3151</v>
      </c>
      <c r="DF21" s="183">
        <v>15</v>
      </c>
      <c r="DG21" s="183">
        <v>8993</v>
      </c>
      <c r="DH21" s="183">
        <v>4378</v>
      </c>
      <c r="DI21" s="183">
        <v>21</v>
      </c>
      <c r="DJ21" s="183">
        <v>6</v>
      </c>
      <c r="DK21" s="183"/>
      <c r="DL21" s="175">
        <v>16564</v>
      </c>
      <c r="DM21" s="174"/>
      <c r="DN21" s="176"/>
      <c r="DO21" s="174">
        <v>4</v>
      </c>
      <c r="DP21" s="183">
        <v>0</v>
      </c>
      <c r="DQ21" s="174">
        <v>4</v>
      </c>
      <c r="DR21" s="176">
        <v>124</v>
      </c>
      <c r="DS21" s="174">
        <v>0</v>
      </c>
      <c r="DT21" s="183"/>
      <c r="DU21" s="174">
        <v>0</v>
      </c>
      <c r="DV21" s="173">
        <v>43</v>
      </c>
      <c r="DW21" s="183">
        <v>1</v>
      </c>
      <c r="DX21" s="175">
        <v>44</v>
      </c>
      <c r="DY21" s="174">
        <v>6</v>
      </c>
      <c r="DZ21" s="176"/>
      <c r="EA21" s="174">
        <v>930</v>
      </c>
      <c r="EB21" s="183"/>
      <c r="EC21" s="174">
        <v>930</v>
      </c>
      <c r="ED21" s="176">
        <v>0</v>
      </c>
      <c r="EE21" s="176"/>
      <c r="EF21" s="174">
        <v>51</v>
      </c>
      <c r="EG21" s="183">
        <v>28</v>
      </c>
      <c r="EH21" s="183">
        <v>58</v>
      </c>
      <c r="EI21" s="183"/>
      <c r="EJ21" s="183"/>
      <c r="EK21" s="183"/>
      <c r="EL21" s="183"/>
      <c r="EM21" s="174">
        <v>137</v>
      </c>
      <c r="EN21" s="173">
        <v>1419</v>
      </c>
      <c r="EO21" s="183">
        <v>1117</v>
      </c>
      <c r="EP21" s="183">
        <v>168</v>
      </c>
      <c r="EQ21" s="183">
        <v>1425</v>
      </c>
      <c r="ER21" s="183">
        <v>1075</v>
      </c>
      <c r="ES21" s="183">
        <v>44</v>
      </c>
      <c r="ET21" s="183">
        <v>2769</v>
      </c>
      <c r="EU21" s="183">
        <v>49</v>
      </c>
      <c r="EV21" s="183">
        <v>34</v>
      </c>
      <c r="EW21" s="183">
        <v>14</v>
      </c>
      <c r="EX21" s="183"/>
      <c r="EY21" s="183">
        <v>77</v>
      </c>
      <c r="EZ21" s="183">
        <v>0</v>
      </c>
      <c r="FA21" s="175">
        <v>8191</v>
      </c>
      <c r="FB21" s="174">
        <v>15</v>
      </c>
      <c r="FC21" s="173"/>
      <c r="FD21" s="183">
        <v>2</v>
      </c>
      <c r="FE21" s="183"/>
      <c r="FF21" s="175">
        <v>2</v>
      </c>
      <c r="FG21" s="174"/>
      <c r="FH21" s="183"/>
      <c r="FI21" s="174"/>
      <c r="FJ21" s="176"/>
      <c r="FK21" s="174">
        <v>10</v>
      </c>
      <c r="FL21" s="183">
        <v>80</v>
      </c>
      <c r="FM21" s="183"/>
      <c r="FN21" s="183">
        <v>0</v>
      </c>
      <c r="FO21" s="174">
        <v>90</v>
      </c>
      <c r="FP21" s="173"/>
      <c r="FQ21" s="183"/>
      <c r="FR21" s="183"/>
      <c r="FS21" s="175"/>
      <c r="FT21" s="174"/>
      <c r="FU21" s="183"/>
      <c r="FV21" s="174"/>
      <c r="FW21" s="176"/>
      <c r="FX21" s="176">
        <v>39</v>
      </c>
      <c r="FY21" s="174">
        <v>2</v>
      </c>
      <c r="FZ21" s="183">
        <v>30</v>
      </c>
      <c r="GA21" s="183"/>
      <c r="GB21" s="183"/>
      <c r="GC21" s="174">
        <v>32</v>
      </c>
      <c r="GD21" s="176"/>
      <c r="GE21" s="174">
        <v>54</v>
      </c>
      <c r="GF21" s="183">
        <v>2</v>
      </c>
      <c r="GG21" s="174">
        <v>56</v>
      </c>
      <c r="GH21" s="176"/>
      <c r="GI21" s="174">
        <v>10</v>
      </c>
      <c r="GJ21" s="183"/>
      <c r="GK21" s="183"/>
      <c r="GL21" s="174">
        <v>10</v>
      </c>
      <c r="GM21" s="176">
        <v>31</v>
      </c>
      <c r="GN21" s="174">
        <v>38</v>
      </c>
      <c r="GO21" s="183">
        <v>26</v>
      </c>
      <c r="GP21" s="183"/>
      <c r="GQ21" s="183">
        <v>1</v>
      </c>
      <c r="GR21" s="174">
        <v>65</v>
      </c>
      <c r="GS21" s="176">
        <v>356421</v>
      </c>
      <c r="GT21" s="269">
        <f>356421/52629283</f>
        <v>6.7722944277998241E-3</v>
      </c>
    </row>
    <row r="22" spans="2:202" s="147" customFormat="1" ht="12.75" thickBot="1" x14ac:dyDescent="0.25">
      <c r="B22" s="263" t="s">
        <v>538</v>
      </c>
      <c r="C22" s="174">
        <v>267</v>
      </c>
      <c r="D22" s="183">
        <v>0</v>
      </c>
      <c r="E22" s="183"/>
      <c r="F22" s="183"/>
      <c r="G22" s="174">
        <v>267</v>
      </c>
      <c r="H22" s="176"/>
      <c r="I22" s="174">
        <v>10</v>
      </c>
      <c r="J22" s="183"/>
      <c r="K22" s="174">
        <v>10</v>
      </c>
      <c r="L22" s="176"/>
      <c r="M22" s="176">
        <v>2027</v>
      </c>
      <c r="N22" s="174">
        <v>18621</v>
      </c>
      <c r="O22" s="183">
        <v>192</v>
      </c>
      <c r="P22" s="183">
        <v>157</v>
      </c>
      <c r="Q22" s="183">
        <v>1065</v>
      </c>
      <c r="R22" s="183">
        <v>1</v>
      </c>
      <c r="S22" s="183">
        <v>178</v>
      </c>
      <c r="T22" s="183">
        <v>9</v>
      </c>
      <c r="U22" s="183">
        <v>0</v>
      </c>
      <c r="V22" s="174">
        <v>20223</v>
      </c>
      <c r="W22" s="173">
        <v>19</v>
      </c>
      <c r="X22" s="183">
        <v>17</v>
      </c>
      <c r="Y22" s="174">
        <v>36</v>
      </c>
      <c r="Z22" s="173">
        <v>536</v>
      </c>
      <c r="AA22" s="183"/>
      <c r="AB22" s="174">
        <v>536</v>
      </c>
      <c r="AC22" s="173">
        <v>32665</v>
      </c>
      <c r="AD22" s="183">
        <v>7</v>
      </c>
      <c r="AE22" s="175">
        <v>32672</v>
      </c>
      <c r="AF22" s="174">
        <v>195</v>
      </c>
      <c r="AG22" s="183"/>
      <c r="AH22" s="183">
        <v>4</v>
      </c>
      <c r="AI22" s="183">
        <v>1</v>
      </c>
      <c r="AJ22" s="183"/>
      <c r="AK22" s="174">
        <v>200</v>
      </c>
      <c r="AL22" s="173"/>
      <c r="AM22" s="183">
        <v>27</v>
      </c>
      <c r="AN22" s="175">
        <v>27</v>
      </c>
      <c r="AO22" s="174">
        <v>0</v>
      </c>
      <c r="AP22" s="176"/>
      <c r="AQ22" s="174">
        <v>10</v>
      </c>
      <c r="AR22" s="183">
        <v>2</v>
      </c>
      <c r="AS22" s="183"/>
      <c r="AT22" s="174">
        <v>12</v>
      </c>
      <c r="AU22" s="173">
        <v>596</v>
      </c>
      <c r="AV22" s="183">
        <v>0</v>
      </c>
      <c r="AW22" s="183"/>
      <c r="AX22" s="183">
        <v>20</v>
      </c>
      <c r="AY22" s="183"/>
      <c r="AZ22" s="183">
        <v>122</v>
      </c>
      <c r="BA22" s="183">
        <v>2</v>
      </c>
      <c r="BB22" s="183"/>
      <c r="BC22" s="183">
        <v>1</v>
      </c>
      <c r="BD22" s="175">
        <v>741</v>
      </c>
      <c r="BE22" s="174"/>
      <c r="BF22" s="176">
        <v>19</v>
      </c>
      <c r="BG22" s="174">
        <v>384</v>
      </c>
      <c r="BH22" s="183">
        <v>1078</v>
      </c>
      <c r="BI22" s="183">
        <v>2347</v>
      </c>
      <c r="BJ22" s="183">
        <v>253</v>
      </c>
      <c r="BK22" s="183">
        <v>80</v>
      </c>
      <c r="BL22" s="183"/>
      <c r="BM22" s="174">
        <v>4142</v>
      </c>
      <c r="BN22" s="176">
        <v>5</v>
      </c>
      <c r="BO22" s="176"/>
      <c r="BP22" s="176">
        <v>2</v>
      </c>
      <c r="BQ22" s="176">
        <v>19</v>
      </c>
      <c r="BR22" s="174">
        <v>6</v>
      </c>
      <c r="BS22" s="183">
        <v>1</v>
      </c>
      <c r="BT22" s="174">
        <v>7</v>
      </c>
      <c r="BU22" s="176"/>
      <c r="BV22" s="174">
        <v>2</v>
      </c>
      <c r="BW22" s="183">
        <v>12</v>
      </c>
      <c r="BX22" s="183">
        <v>3</v>
      </c>
      <c r="BY22" s="174">
        <v>17</v>
      </c>
      <c r="BZ22" s="173"/>
      <c r="CA22" s="183">
        <v>3</v>
      </c>
      <c r="CB22" s="183"/>
      <c r="CC22" s="183">
        <v>3</v>
      </c>
      <c r="CD22" s="183">
        <v>90</v>
      </c>
      <c r="CE22" s="183"/>
      <c r="CF22" s="183">
        <v>1</v>
      </c>
      <c r="CG22" s="183">
        <v>2</v>
      </c>
      <c r="CH22" s="183">
        <v>5</v>
      </c>
      <c r="CI22" s="183"/>
      <c r="CJ22" s="183">
        <v>2</v>
      </c>
      <c r="CK22" s="183">
        <v>4</v>
      </c>
      <c r="CL22" s="183"/>
      <c r="CM22" s="183"/>
      <c r="CN22" s="175">
        <v>110</v>
      </c>
      <c r="CO22" s="174">
        <v>3</v>
      </c>
      <c r="CP22" s="183"/>
      <c r="CQ22" s="174">
        <v>3</v>
      </c>
      <c r="CR22" s="176"/>
      <c r="CS22" s="174">
        <v>337</v>
      </c>
      <c r="CT22" s="183">
        <v>11545</v>
      </c>
      <c r="CU22" s="183">
        <v>276319</v>
      </c>
      <c r="CV22" s="183">
        <v>49353</v>
      </c>
      <c r="CW22" s="183">
        <v>106</v>
      </c>
      <c r="CX22" s="183">
        <v>30</v>
      </c>
      <c r="CY22" s="183">
        <v>2</v>
      </c>
      <c r="CZ22" s="183">
        <v>73</v>
      </c>
      <c r="DA22" s="183">
        <v>0</v>
      </c>
      <c r="DB22" s="183">
        <v>82</v>
      </c>
      <c r="DC22" s="183">
        <v>2</v>
      </c>
      <c r="DD22" s="174">
        <v>337849</v>
      </c>
      <c r="DE22" s="173">
        <v>3677</v>
      </c>
      <c r="DF22" s="183">
        <v>39</v>
      </c>
      <c r="DG22" s="183">
        <v>9495</v>
      </c>
      <c r="DH22" s="183">
        <v>4918</v>
      </c>
      <c r="DI22" s="183">
        <v>23</v>
      </c>
      <c r="DJ22" s="183">
        <v>8</v>
      </c>
      <c r="DK22" s="183"/>
      <c r="DL22" s="175">
        <v>18160</v>
      </c>
      <c r="DM22" s="174">
        <v>0</v>
      </c>
      <c r="DN22" s="176"/>
      <c r="DO22" s="174">
        <v>4</v>
      </c>
      <c r="DP22" s="183">
        <v>0</v>
      </c>
      <c r="DQ22" s="174">
        <v>4</v>
      </c>
      <c r="DR22" s="176">
        <v>142</v>
      </c>
      <c r="DS22" s="174">
        <v>0</v>
      </c>
      <c r="DT22" s="183"/>
      <c r="DU22" s="174">
        <v>0</v>
      </c>
      <c r="DV22" s="173">
        <v>55</v>
      </c>
      <c r="DW22" s="183">
        <v>3</v>
      </c>
      <c r="DX22" s="175">
        <v>58</v>
      </c>
      <c r="DY22" s="174">
        <v>9</v>
      </c>
      <c r="DZ22" s="176">
        <v>0</v>
      </c>
      <c r="EA22" s="174">
        <v>956</v>
      </c>
      <c r="EB22" s="183"/>
      <c r="EC22" s="174">
        <v>956</v>
      </c>
      <c r="ED22" s="176">
        <v>0</v>
      </c>
      <c r="EE22" s="176"/>
      <c r="EF22" s="174">
        <v>80</v>
      </c>
      <c r="EG22" s="183">
        <v>35</v>
      </c>
      <c r="EH22" s="183">
        <v>67</v>
      </c>
      <c r="EI22" s="183"/>
      <c r="EJ22" s="183"/>
      <c r="EK22" s="183"/>
      <c r="EL22" s="183"/>
      <c r="EM22" s="174">
        <v>182</v>
      </c>
      <c r="EN22" s="173">
        <v>1524</v>
      </c>
      <c r="EO22" s="183">
        <v>1745</v>
      </c>
      <c r="EP22" s="183">
        <v>181</v>
      </c>
      <c r="EQ22" s="183">
        <v>2490</v>
      </c>
      <c r="ER22" s="183">
        <v>1512</v>
      </c>
      <c r="ES22" s="183">
        <v>73</v>
      </c>
      <c r="ET22" s="183">
        <v>3068</v>
      </c>
      <c r="EU22" s="183">
        <v>62</v>
      </c>
      <c r="EV22" s="183">
        <v>34</v>
      </c>
      <c r="EW22" s="183">
        <v>19</v>
      </c>
      <c r="EX22" s="183"/>
      <c r="EY22" s="183">
        <v>98</v>
      </c>
      <c r="EZ22" s="183">
        <v>0</v>
      </c>
      <c r="FA22" s="175">
        <v>10806</v>
      </c>
      <c r="FB22" s="174">
        <v>15</v>
      </c>
      <c r="FC22" s="173"/>
      <c r="FD22" s="183">
        <v>2</v>
      </c>
      <c r="FE22" s="183">
        <v>0</v>
      </c>
      <c r="FF22" s="175">
        <v>2</v>
      </c>
      <c r="FG22" s="174"/>
      <c r="FH22" s="183"/>
      <c r="FI22" s="174"/>
      <c r="FJ22" s="176"/>
      <c r="FK22" s="174">
        <v>18</v>
      </c>
      <c r="FL22" s="183">
        <v>80</v>
      </c>
      <c r="FM22" s="183"/>
      <c r="FN22" s="183">
        <v>0</v>
      </c>
      <c r="FO22" s="174">
        <v>98</v>
      </c>
      <c r="FP22" s="173">
        <v>1</v>
      </c>
      <c r="FQ22" s="183"/>
      <c r="FR22" s="183"/>
      <c r="FS22" s="175">
        <v>1</v>
      </c>
      <c r="FT22" s="174">
        <v>4</v>
      </c>
      <c r="FU22" s="183"/>
      <c r="FV22" s="174">
        <v>4</v>
      </c>
      <c r="FW22" s="176"/>
      <c r="FX22" s="176">
        <v>672</v>
      </c>
      <c r="FY22" s="174">
        <v>4</v>
      </c>
      <c r="FZ22" s="183">
        <v>104</v>
      </c>
      <c r="GA22" s="183"/>
      <c r="GB22" s="183">
        <v>62</v>
      </c>
      <c r="GC22" s="174">
        <v>170</v>
      </c>
      <c r="GD22" s="176"/>
      <c r="GE22" s="174">
        <v>381</v>
      </c>
      <c r="GF22" s="183">
        <v>2</v>
      </c>
      <c r="GG22" s="174">
        <v>383</v>
      </c>
      <c r="GH22" s="176"/>
      <c r="GI22" s="174">
        <v>10</v>
      </c>
      <c r="GJ22" s="183"/>
      <c r="GK22" s="183"/>
      <c r="GL22" s="174">
        <v>10</v>
      </c>
      <c r="GM22" s="176">
        <v>32</v>
      </c>
      <c r="GN22" s="174">
        <v>48</v>
      </c>
      <c r="GO22" s="183">
        <v>42</v>
      </c>
      <c r="GP22" s="183"/>
      <c r="GQ22" s="183">
        <v>2</v>
      </c>
      <c r="GR22" s="174">
        <v>92</v>
      </c>
      <c r="GS22" s="176">
        <v>430720</v>
      </c>
      <c r="GT22" s="269">
        <f>430720/52629283</f>
        <v>8.1840370122465856E-3</v>
      </c>
    </row>
    <row r="23" spans="2:202" s="147" customFormat="1" x14ac:dyDescent="0.2">
      <c r="B23" s="264" t="s">
        <v>36</v>
      </c>
      <c r="C23" s="235">
        <v>3</v>
      </c>
      <c r="D23" s="248"/>
      <c r="E23" s="248"/>
      <c r="F23" s="248"/>
      <c r="G23" s="235">
        <v>3</v>
      </c>
      <c r="H23" s="236"/>
      <c r="I23" s="235"/>
      <c r="J23" s="248"/>
      <c r="K23" s="235"/>
      <c r="L23" s="236"/>
      <c r="M23" s="236">
        <v>326</v>
      </c>
      <c r="N23" s="235">
        <v>1856</v>
      </c>
      <c r="O23" s="248">
        <v>2</v>
      </c>
      <c r="P23" s="248"/>
      <c r="Q23" s="248">
        <v>5</v>
      </c>
      <c r="R23" s="248"/>
      <c r="S23" s="248">
        <v>2</v>
      </c>
      <c r="T23" s="248"/>
      <c r="U23" s="248"/>
      <c r="V23" s="235">
        <v>1865</v>
      </c>
      <c r="W23" s="237">
        <v>2</v>
      </c>
      <c r="X23" s="248"/>
      <c r="Y23" s="235">
        <v>2</v>
      </c>
      <c r="Z23" s="237">
        <v>14</v>
      </c>
      <c r="AA23" s="248"/>
      <c r="AB23" s="235">
        <v>14</v>
      </c>
      <c r="AC23" s="237">
        <v>17</v>
      </c>
      <c r="AD23" s="248"/>
      <c r="AE23" s="238">
        <v>17</v>
      </c>
      <c r="AF23" s="235">
        <v>2</v>
      </c>
      <c r="AG23" s="248"/>
      <c r="AH23" s="248">
        <v>11</v>
      </c>
      <c r="AI23" s="248"/>
      <c r="AJ23" s="248"/>
      <c r="AK23" s="235">
        <v>13</v>
      </c>
      <c r="AL23" s="237"/>
      <c r="AM23" s="248"/>
      <c r="AN23" s="238"/>
      <c r="AO23" s="235"/>
      <c r="AP23" s="236"/>
      <c r="AQ23" s="235">
        <v>58</v>
      </c>
      <c r="AR23" s="248"/>
      <c r="AS23" s="248"/>
      <c r="AT23" s="235">
        <v>58</v>
      </c>
      <c r="AU23" s="237">
        <v>4</v>
      </c>
      <c r="AV23" s="248"/>
      <c r="AW23" s="248"/>
      <c r="AX23" s="248">
        <v>0</v>
      </c>
      <c r="AY23" s="248"/>
      <c r="AZ23" s="248"/>
      <c r="BA23" s="248"/>
      <c r="BB23" s="248"/>
      <c r="BC23" s="248"/>
      <c r="BD23" s="238">
        <v>4</v>
      </c>
      <c r="BE23" s="235"/>
      <c r="BF23" s="236"/>
      <c r="BG23" s="235">
        <v>25</v>
      </c>
      <c r="BH23" s="248">
        <v>4</v>
      </c>
      <c r="BI23" s="248">
        <v>29</v>
      </c>
      <c r="BJ23" s="248">
        <v>0</v>
      </c>
      <c r="BK23" s="248">
        <v>0</v>
      </c>
      <c r="BL23" s="248"/>
      <c r="BM23" s="235">
        <v>58</v>
      </c>
      <c r="BN23" s="236"/>
      <c r="BO23" s="236"/>
      <c r="BP23" s="236"/>
      <c r="BQ23" s="236"/>
      <c r="BR23" s="235"/>
      <c r="BS23" s="248">
        <v>3</v>
      </c>
      <c r="BT23" s="235">
        <v>3</v>
      </c>
      <c r="BU23" s="236"/>
      <c r="BV23" s="235"/>
      <c r="BW23" s="248"/>
      <c r="BX23" s="248"/>
      <c r="BY23" s="235"/>
      <c r="BZ23" s="237">
        <v>27</v>
      </c>
      <c r="CA23" s="248"/>
      <c r="CB23" s="248"/>
      <c r="CC23" s="248">
        <v>1</v>
      </c>
      <c r="CD23" s="248">
        <v>3</v>
      </c>
      <c r="CE23" s="248">
        <v>2</v>
      </c>
      <c r="CF23" s="248">
        <v>13</v>
      </c>
      <c r="CG23" s="248">
        <v>1</v>
      </c>
      <c r="CH23" s="248"/>
      <c r="CI23" s="248">
        <v>1</v>
      </c>
      <c r="CJ23" s="248">
        <v>1</v>
      </c>
      <c r="CK23" s="248"/>
      <c r="CL23" s="248"/>
      <c r="CM23" s="248"/>
      <c r="CN23" s="238">
        <v>49</v>
      </c>
      <c r="CO23" s="235">
        <v>1</v>
      </c>
      <c r="CP23" s="248"/>
      <c r="CQ23" s="235">
        <v>1</v>
      </c>
      <c r="CR23" s="236"/>
      <c r="CS23" s="235">
        <v>3</v>
      </c>
      <c r="CT23" s="248">
        <v>5</v>
      </c>
      <c r="CU23" s="248">
        <v>19472</v>
      </c>
      <c r="CV23" s="248">
        <v>4202</v>
      </c>
      <c r="CW23" s="248">
        <v>53</v>
      </c>
      <c r="CX23" s="248">
        <v>22</v>
      </c>
      <c r="CY23" s="248">
        <v>3</v>
      </c>
      <c r="CZ23" s="248">
        <v>1</v>
      </c>
      <c r="DA23" s="248"/>
      <c r="DB23" s="248">
        <v>21</v>
      </c>
      <c r="DC23" s="248">
        <v>0</v>
      </c>
      <c r="DD23" s="235">
        <v>23782</v>
      </c>
      <c r="DE23" s="237">
        <v>93</v>
      </c>
      <c r="DF23" s="248">
        <v>20</v>
      </c>
      <c r="DG23" s="248">
        <v>1</v>
      </c>
      <c r="DH23" s="248">
        <v>5</v>
      </c>
      <c r="DI23" s="248"/>
      <c r="DJ23" s="248"/>
      <c r="DK23" s="248"/>
      <c r="DL23" s="238">
        <v>119</v>
      </c>
      <c r="DM23" s="235"/>
      <c r="DN23" s="236"/>
      <c r="DO23" s="235"/>
      <c r="DP23" s="248"/>
      <c r="DQ23" s="235"/>
      <c r="DR23" s="236">
        <v>6</v>
      </c>
      <c r="DS23" s="235"/>
      <c r="DT23" s="248"/>
      <c r="DU23" s="235"/>
      <c r="DV23" s="237">
        <v>315</v>
      </c>
      <c r="DW23" s="248"/>
      <c r="DX23" s="238">
        <v>315</v>
      </c>
      <c r="DY23" s="235">
        <v>1</v>
      </c>
      <c r="DZ23" s="236"/>
      <c r="EA23" s="235">
        <v>6</v>
      </c>
      <c r="EB23" s="248"/>
      <c r="EC23" s="235">
        <v>6</v>
      </c>
      <c r="ED23" s="236"/>
      <c r="EE23" s="236"/>
      <c r="EF23" s="235">
        <v>94</v>
      </c>
      <c r="EG23" s="248">
        <v>148</v>
      </c>
      <c r="EH23" s="248">
        <v>6</v>
      </c>
      <c r="EI23" s="248">
        <v>2</v>
      </c>
      <c r="EJ23" s="248"/>
      <c r="EK23" s="248"/>
      <c r="EL23" s="248"/>
      <c r="EM23" s="235">
        <v>250</v>
      </c>
      <c r="EN23" s="237">
        <v>2</v>
      </c>
      <c r="EO23" s="248">
        <v>259</v>
      </c>
      <c r="EP23" s="248">
        <v>0</v>
      </c>
      <c r="EQ23" s="248">
        <v>7</v>
      </c>
      <c r="ER23" s="248">
        <v>89</v>
      </c>
      <c r="ES23" s="248">
        <v>2</v>
      </c>
      <c r="ET23" s="248">
        <v>8</v>
      </c>
      <c r="EU23" s="248"/>
      <c r="EV23" s="248"/>
      <c r="EW23" s="248">
        <v>0</v>
      </c>
      <c r="EX23" s="248">
        <v>0</v>
      </c>
      <c r="EY23" s="248"/>
      <c r="EZ23" s="248"/>
      <c r="FA23" s="238">
        <v>367</v>
      </c>
      <c r="FB23" s="235"/>
      <c r="FC23" s="237"/>
      <c r="FD23" s="248"/>
      <c r="FE23" s="248"/>
      <c r="FF23" s="238"/>
      <c r="FG23" s="235"/>
      <c r="FH23" s="248"/>
      <c r="FI23" s="235"/>
      <c r="FJ23" s="236"/>
      <c r="FK23" s="235">
        <v>0</v>
      </c>
      <c r="FL23" s="248">
        <v>40</v>
      </c>
      <c r="FM23" s="248"/>
      <c r="FN23" s="248"/>
      <c r="FO23" s="235">
        <v>40</v>
      </c>
      <c r="FP23" s="237"/>
      <c r="FQ23" s="248"/>
      <c r="FR23" s="248"/>
      <c r="FS23" s="238"/>
      <c r="FT23" s="235"/>
      <c r="FU23" s="248"/>
      <c r="FV23" s="235"/>
      <c r="FW23" s="236"/>
      <c r="FX23" s="236">
        <v>2</v>
      </c>
      <c r="FY23" s="235">
        <v>1</v>
      </c>
      <c r="FZ23" s="248">
        <v>26</v>
      </c>
      <c r="GA23" s="248">
        <v>7</v>
      </c>
      <c r="GB23" s="248">
        <v>21</v>
      </c>
      <c r="GC23" s="235">
        <v>55</v>
      </c>
      <c r="GD23" s="236"/>
      <c r="GE23" s="235">
        <v>119</v>
      </c>
      <c r="GF23" s="248">
        <v>0</v>
      </c>
      <c r="GG23" s="235">
        <v>119</v>
      </c>
      <c r="GH23" s="236"/>
      <c r="GI23" s="235">
        <v>1</v>
      </c>
      <c r="GJ23" s="248"/>
      <c r="GK23" s="248"/>
      <c r="GL23" s="235">
        <v>1</v>
      </c>
      <c r="GM23" s="236">
        <v>24</v>
      </c>
      <c r="GN23" s="235">
        <v>3</v>
      </c>
      <c r="GO23" s="248">
        <v>16</v>
      </c>
      <c r="GP23" s="248"/>
      <c r="GQ23" s="248"/>
      <c r="GR23" s="235">
        <v>19</v>
      </c>
      <c r="GS23" s="236">
        <v>27519</v>
      </c>
      <c r="GT23" s="239">
        <f>27519/52629283</f>
        <v>5.2288380976043321E-4</v>
      </c>
    </row>
    <row r="24" spans="2:202" s="147" customFormat="1" x14ac:dyDescent="0.2">
      <c r="B24" s="271" t="s">
        <v>111</v>
      </c>
      <c r="C24" s="272">
        <v>78</v>
      </c>
      <c r="D24" s="273">
        <v>93</v>
      </c>
      <c r="E24" s="273">
        <v>73</v>
      </c>
      <c r="F24" s="273">
        <v>116</v>
      </c>
      <c r="G24" s="272">
        <v>360</v>
      </c>
      <c r="H24" s="274"/>
      <c r="I24" s="272">
        <v>8</v>
      </c>
      <c r="J24" s="273"/>
      <c r="K24" s="272">
        <v>8</v>
      </c>
      <c r="L24" s="274"/>
      <c r="M24" s="274">
        <v>2241</v>
      </c>
      <c r="N24" s="272">
        <v>18301</v>
      </c>
      <c r="O24" s="273">
        <v>16</v>
      </c>
      <c r="P24" s="273">
        <v>15</v>
      </c>
      <c r="Q24" s="273">
        <v>1864</v>
      </c>
      <c r="R24" s="273"/>
      <c r="S24" s="273">
        <v>15</v>
      </c>
      <c r="T24" s="273"/>
      <c r="U24" s="273"/>
      <c r="V24" s="272">
        <v>20211</v>
      </c>
      <c r="W24" s="275">
        <v>6</v>
      </c>
      <c r="X24" s="273">
        <v>6</v>
      </c>
      <c r="Y24" s="272">
        <v>12</v>
      </c>
      <c r="Z24" s="275">
        <v>129</v>
      </c>
      <c r="AA24" s="273">
        <v>41</v>
      </c>
      <c r="AB24" s="272">
        <v>170</v>
      </c>
      <c r="AC24" s="275">
        <v>3665</v>
      </c>
      <c r="AD24" s="273">
        <v>1</v>
      </c>
      <c r="AE24" s="276">
        <v>3666</v>
      </c>
      <c r="AF24" s="272">
        <v>6</v>
      </c>
      <c r="AG24" s="273">
        <v>2</v>
      </c>
      <c r="AH24" s="273">
        <v>208</v>
      </c>
      <c r="AI24" s="273"/>
      <c r="AJ24" s="273">
        <v>1</v>
      </c>
      <c r="AK24" s="272">
        <v>217</v>
      </c>
      <c r="AL24" s="275"/>
      <c r="AM24" s="273">
        <v>80</v>
      </c>
      <c r="AN24" s="276">
        <v>80</v>
      </c>
      <c r="AO24" s="272"/>
      <c r="AP24" s="274"/>
      <c r="AQ24" s="272">
        <v>1058</v>
      </c>
      <c r="AR24" s="273">
        <v>1</v>
      </c>
      <c r="AS24" s="273"/>
      <c r="AT24" s="272">
        <v>1059</v>
      </c>
      <c r="AU24" s="275">
        <v>1342</v>
      </c>
      <c r="AV24" s="273">
        <v>25</v>
      </c>
      <c r="AW24" s="273">
        <v>31</v>
      </c>
      <c r="AX24" s="273">
        <v>261</v>
      </c>
      <c r="AY24" s="273">
        <v>0</v>
      </c>
      <c r="AZ24" s="273">
        <v>334</v>
      </c>
      <c r="BA24" s="273"/>
      <c r="BB24" s="273"/>
      <c r="BC24" s="273"/>
      <c r="BD24" s="276">
        <v>1993</v>
      </c>
      <c r="BE24" s="272"/>
      <c r="BF24" s="274">
        <v>1</v>
      </c>
      <c r="BG24" s="272">
        <v>30</v>
      </c>
      <c r="BH24" s="273">
        <v>77</v>
      </c>
      <c r="BI24" s="273">
        <v>149</v>
      </c>
      <c r="BJ24" s="273">
        <v>25</v>
      </c>
      <c r="BK24" s="273">
        <v>2</v>
      </c>
      <c r="BL24" s="273">
        <v>202</v>
      </c>
      <c r="BM24" s="272">
        <v>485</v>
      </c>
      <c r="BN24" s="274"/>
      <c r="BO24" s="274"/>
      <c r="BP24" s="274">
        <v>17</v>
      </c>
      <c r="BQ24" s="274"/>
      <c r="BR24" s="272">
        <v>19</v>
      </c>
      <c r="BS24" s="273"/>
      <c r="BT24" s="272">
        <v>19</v>
      </c>
      <c r="BU24" s="274">
        <v>265</v>
      </c>
      <c r="BV24" s="272"/>
      <c r="BW24" s="273">
        <v>2</v>
      </c>
      <c r="BX24" s="273"/>
      <c r="BY24" s="272">
        <v>2</v>
      </c>
      <c r="BZ24" s="275">
        <v>101</v>
      </c>
      <c r="CA24" s="273">
        <v>23</v>
      </c>
      <c r="CB24" s="273">
        <v>66</v>
      </c>
      <c r="CC24" s="273">
        <v>150</v>
      </c>
      <c r="CD24" s="273">
        <v>146</v>
      </c>
      <c r="CE24" s="273">
        <v>27</v>
      </c>
      <c r="CF24" s="273">
        <v>182</v>
      </c>
      <c r="CG24" s="273">
        <v>166</v>
      </c>
      <c r="CH24" s="273"/>
      <c r="CI24" s="273">
        <v>45</v>
      </c>
      <c r="CJ24" s="273">
        <v>111</v>
      </c>
      <c r="CK24" s="273"/>
      <c r="CL24" s="273"/>
      <c r="CM24" s="273"/>
      <c r="CN24" s="276">
        <v>1017</v>
      </c>
      <c r="CO24" s="272"/>
      <c r="CP24" s="273"/>
      <c r="CQ24" s="272"/>
      <c r="CR24" s="274"/>
      <c r="CS24" s="272">
        <v>306</v>
      </c>
      <c r="CT24" s="273">
        <v>1591</v>
      </c>
      <c r="CU24" s="273">
        <v>226391</v>
      </c>
      <c r="CV24" s="273">
        <v>37508</v>
      </c>
      <c r="CW24" s="273">
        <v>3491</v>
      </c>
      <c r="CX24" s="273">
        <v>2842</v>
      </c>
      <c r="CY24" s="273">
        <v>736</v>
      </c>
      <c r="CZ24" s="273">
        <v>553</v>
      </c>
      <c r="DA24" s="273">
        <v>2</v>
      </c>
      <c r="DB24" s="273">
        <v>63</v>
      </c>
      <c r="DC24" s="273">
        <v>81</v>
      </c>
      <c r="DD24" s="272">
        <v>273564</v>
      </c>
      <c r="DE24" s="275">
        <v>1650</v>
      </c>
      <c r="DF24" s="273">
        <v>1456</v>
      </c>
      <c r="DG24" s="273">
        <v>280</v>
      </c>
      <c r="DH24" s="273">
        <v>495</v>
      </c>
      <c r="DI24" s="273">
        <v>111</v>
      </c>
      <c r="DJ24" s="273"/>
      <c r="DK24" s="273"/>
      <c r="DL24" s="276">
        <v>3992</v>
      </c>
      <c r="DM24" s="272"/>
      <c r="DN24" s="274"/>
      <c r="DO24" s="272">
        <v>58</v>
      </c>
      <c r="DP24" s="273"/>
      <c r="DQ24" s="272">
        <v>58</v>
      </c>
      <c r="DR24" s="274">
        <v>123</v>
      </c>
      <c r="DS24" s="272"/>
      <c r="DT24" s="273"/>
      <c r="DU24" s="272"/>
      <c r="DV24" s="275">
        <v>5122</v>
      </c>
      <c r="DW24" s="273"/>
      <c r="DX24" s="276">
        <v>5122</v>
      </c>
      <c r="DY24" s="272">
        <v>6</v>
      </c>
      <c r="DZ24" s="274"/>
      <c r="EA24" s="272">
        <v>29</v>
      </c>
      <c r="EB24" s="273"/>
      <c r="EC24" s="272">
        <v>29</v>
      </c>
      <c r="ED24" s="274">
        <v>0</v>
      </c>
      <c r="EE24" s="274"/>
      <c r="EF24" s="272">
        <v>8</v>
      </c>
      <c r="EG24" s="273">
        <v>1926</v>
      </c>
      <c r="EH24" s="273">
        <v>324</v>
      </c>
      <c r="EI24" s="273">
        <v>308</v>
      </c>
      <c r="EJ24" s="273">
        <v>9</v>
      </c>
      <c r="EK24" s="273"/>
      <c r="EL24" s="273"/>
      <c r="EM24" s="272">
        <v>2575</v>
      </c>
      <c r="EN24" s="275">
        <v>56</v>
      </c>
      <c r="EO24" s="273">
        <v>2236</v>
      </c>
      <c r="EP24" s="273">
        <v>37</v>
      </c>
      <c r="EQ24" s="273">
        <v>1688</v>
      </c>
      <c r="ER24" s="273">
        <v>1814</v>
      </c>
      <c r="ES24" s="273">
        <v>12</v>
      </c>
      <c r="ET24" s="273">
        <v>322</v>
      </c>
      <c r="EU24" s="273">
        <v>5</v>
      </c>
      <c r="EV24" s="273">
        <v>3</v>
      </c>
      <c r="EW24" s="273">
        <v>3</v>
      </c>
      <c r="EX24" s="273">
        <v>42</v>
      </c>
      <c r="EY24" s="273">
        <v>6</v>
      </c>
      <c r="EZ24" s="273"/>
      <c r="FA24" s="276">
        <v>6224</v>
      </c>
      <c r="FB24" s="272">
        <v>2</v>
      </c>
      <c r="FC24" s="275">
        <v>12</v>
      </c>
      <c r="FD24" s="273">
        <v>101</v>
      </c>
      <c r="FE24" s="273">
        <v>0</v>
      </c>
      <c r="FF24" s="276">
        <v>113</v>
      </c>
      <c r="FG24" s="272">
        <v>12</v>
      </c>
      <c r="FH24" s="273">
        <v>8</v>
      </c>
      <c r="FI24" s="272">
        <v>20</v>
      </c>
      <c r="FJ24" s="274">
        <v>23</v>
      </c>
      <c r="FK24" s="272">
        <v>2</v>
      </c>
      <c r="FL24" s="273">
        <v>551</v>
      </c>
      <c r="FM24" s="273">
        <v>120</v>
      </c>
      <c r="FN24" s="273">
        <v>224</v>
      </c>
      <c r="FO24" s="272">
        <v>897</v>
      </c>
      <c r="FP24" s="275"/>
      <c r="FQ24" s="273"/>
      <c r="FR24" s="273"/>
      <c r="FS24" s="276"/>
      <c r="FT24" s="272">
        <v>259</v>
      </c>
      <c r="FU24" s="273"/>
      <c r="FV24" s="272">
        <v>259</v>
      </c>
      <c r="FW24" s="274"/>
      <c r="FX24" s="274">
        <v>13</v>
      </c>
      <c r="FY24" s="272">
        <v>18</v>
      </c>
      <c r="FZ24" s="273">
        <v>930</v>
      </c>
      <c r="GA24" s="273">
        <v>412</v>
      </c>
      <c r="GB24" s="273">
        <v>89</v>
      </c>
      <c r="GC24" s="272">
        <v>1449</v>
      </c>
      <c r="GD24" s="274"/>
      <c r="GE24" s="272">
        <v>972</v>
      </c>
      <c r="GF24" s="273">
        <v>115</v>
      </c>
      <c r="GG24" s="272">
        <v>1087</v>
      </c>
      <c r="GH24" s="274"/>
      <c r="GI24" s="272">
        <v>0</v>
      </c>
      <c r="GJ24" s="273"/>
      <c r="GK24" s="273"/>
      <c r="GL24" s="272">
        <v>0</v>
      </c>
      <c r="GM24" s="274">
        <v>1657</v>
      </c>
      <c r="GN24" s="272">
        <v>508</v>
      </c>
      <c r="GO24" s="273">
        <v>851</v>
      </c>
      <c r="GP24" s="273">
        <v>590</v>
      </c>
      <c r="GQ24" s="273"/>
      <c r="GR24" s="272">
        <v>1949</v>
      </c>
      <c r="GS24" s="274">
        <v>330985</v>
      </c>
      <c r="GT24" s="277">
        <f>330985/52629283</f>
        <v>6.2889893445821788E-3</v>
      </c>
    </row>
    <row r="25" spans="2:202" s="147" customFormat="1" x14ac:dyDescent="0.2">
      <c r="B25" s="271" t="s">
        <v>112</v>
      </c>
      <c r="C25" s="272">
        <v>30</v>
      </c>
      <c r="D25" s="273">
        <v>17</v>
      </c>
      <c r="E25" s="273">
        <v>3</v>
      </c>
      <c r="F25" s="273">
        <v>3</v>
      </c>
      <c r="G25" s="272">
        <v>53</v>
      </c>
      <c r="H25" s="274"/>
      <c r="I25" s="272">
        <v>13</v>
      </c>
      <c r="J25" s="273"/>
      <c r="K25" s="272">
        <v>13</v>
      </c>
      <c r="L25" s="274"/>
      <c r="M25" s="274">
        <v>1360</v>
      </c>
      <c r="N25" s="272">
        <v>1165</v>
      </c>
      <c r="O25" s="273">
        <v>14</v>
      </c>
      <c r="P25" s="273">
        <v>3</v>
      </c>
      <c r="Q25" s="273">
        <v>2132</v>
      </c>
      <c r="R25" s="273"/>
      <c r="S25" s="273">
        <v>4</v>
      </c>
      <c r="T25" s="273"/>
      <c r="U25" s="273"/>
      <c r="V25" s="272">
        <v>3318</v>
      </c>
      <c r="W25" s="275">
        <v>2</v>
      </c>
      <c r="X25" s="273">
        <v>2</v>
      </c>
      <c r="Y25" s="272">
        <v>4</v>
      </c>
      <c r="Z25" s="275">
        <v>120</v>
      </c>
      <c r="AA25" s="273"/>
      <c r="AB25" s="272">
        <v>120</v>
      </c>
      <c r="AC25" s="275">
        <v>3041</v>
      </c>
      <c r="AD25" s="273">
        <v>0</v>
      </c>
      <c r="AE25" s="276">
        <v>3041</v>
      </c>
      <c r="AF25" s="272">
        <v>5</v>
      </c>
      <c r="AG25" s="273"/>
      <c r="AH25" s="273">
        <v>16</v>
      </c>
      <c r="AI25" s="273">
        <v>1</v>
      </c>
      <c r="AJ25" s="273"/>
      <c r="AK25" s="272">
        <v>22</v>
      </c>
      <c r="AL25" s="275"/>
      <c r="AM25" s="273"/>
      <c r="AN25" s="276"/>
      <c r="AO25" s="272"/>
      <c r="AP25" s="274"/>
      <c r="AQ25" s="272">
        <v>145</v>
      </c>
      <c r="AR25" s="273">
        <v>1</v>
      </c>
      <c r="AS25" s="273"/>
      <c r="AT25" s="272">
        <v>146</v>
      </c>
      <c r="AU25" s="275">
        <v>931</v>
      </c>
      <c r="AV25" s="273">
        <v>2</v>
      </c>
      <c r="AW25" s="273">
        <v>3</v>
      </c>
      <c r="AX25" s="273">
        <v>112</v>
      </c>
      <c r="AY25" s="273"/>
      <c r="AZ25" s="273">
        <v>14</v>
      </c>
      <c r="BA25" s="273"/>
      <c r="BB25" s="273"/>
      <c r="BC25" s="273">
        <v>1</v>
      </c>
      <c r="BD25" s="276">
        <v>1063</v>
      </c>
      <c r="BE25" s="272">
        <v>1</v>
      </c>
      <c r="BF25" s="274">
        <v>7</v>
      </c>
      <c r="BG25" s="272">
        <v>16</v>
      </c>
      <c r="BH25" s="273">
        <v>48</v>
      </c>
      <c r="BI25" s="273">
        <v>556</v>
      </c>
      <c r="BJ25" s="273">
        <v>18</v>
      </c>
      <c r="BK25" s="273">
        <v>4</v>
      </c>
      <c r="BL25" s="273"/>
      <c r="BM25" s="272">
        <v>642</v>
      </c>
      <c r="BN25" s="274"/>
      <c r="BO25" s="274"/>
      <c r="BP25" s="274"/>
      <c r="BQ25" s="274">
        <v>1</v>
      </c>
      <c r="BR25" s="272">
        <v>10</v>
      </c>
      <c r="BS25" s="273">
        <v>7</v>
      </c>
      <c r="BT25" s="272">
        <v>17</v>
      </c>
      <c r="BU25" s="274">
        <v>12</v>
      </c>
      <c r="BV25" s="272">
        <v>12</v>
      </c>
      <c r="BW25" s="273">
        <v>4</v>
      </c>
      <c r="BX25" s="273"/>
      <c r="BY25" s="272">
        <v>16</v>
      </c>
      <c r="BZ25" s="275">
        <v>15</v>
      </c>
      <c r="CA25" s="273"/>
      <c r="CB25" s="273">
        <v>20</v>
      </c>
      <c r="CC25" s="273">
        <v>13</v>
      </c>
      <c r="CD25" s="273">
        <v>8</v>
      </c>
      <c r="CE25" s="273">
        <v>7</v>
      </c>
      <c r="CF25" s="273">
        <v>51</v>
      </c>
      <c r="CG25" s="273">
        <v>11</v>
      </c>
      <c r="CH25" s="273"/>
      <c r="CI25" s="273">
        <v>2</v>
      </c>
      <c r="CJ25" s="273">
        <v>22</v>
      </c>
      <c r="CK25" s="273"/>
      <c r="CL25" s="273"/>
      <c r="CM25" s="273"/>
      <c r="CN25" s="276">
        <v>149</v>
      </c>
      <c r="CO25" s="272">
        <v>4</v>
      </c>
      <c r="CP25" s="273"/>
      <c r="CQ25" s="272">
        <v>4</v>
      </c>
      <c r="CR25" s="274"/>
      <c r="CS25" s="272">
        <v>292</v>
      </c>
      <c r="CT25" s="273">
        <v>936</v>
      </c>
      <c r="CU25" s="273">
        <v>162064</v>
      </c>
      <c r="CV25" s="273">
        <v>19796</v>
      </c>
      <c r="CW25" s="273">
        <v>321</v>
      </c>
      <c r="CX25" s="273">
        <v>506</v>
      </c>
      <c r="CY25" s="273">
        <v>90</v>
      </c>
      <c r="CZ25" s="273">
        <v>210</v>
      </c>
      <c r="DA25" s="273"/>
      <c r="DB25" s="273">
        <v>10</v>
      </c>
      <c r="DC25" s="273">
        <v>53</v>
      </c>
      <c r="DD25" s="272">
        <v>184278</v>
      </c>
      <c r="DE25" s="275">
        <v>290</v>
      </c>
      <c r="DF25" s="273">
        <v>64</v>
      </c>
      <c r="DG25" s="273">
        <v>756</v>
      </c>
      <c r="DH25" s="273">
        <v>540</v>
      </c>
      <c r="DI25" s="273">
        <v>10</v>
      </c>
      <c r="DJ25" s="273"/>
      <c r="DK25" s="273"/>
      <c r="DL25" s="276">
        <v>1660</v>
      </c>
      <c r="DM25" s="272"/>
      <c r="DN25" s="274"/>
      <c r="DO25" s="272">
        <v>16</v>
      </c>
      <c r="DP25" s="273"/>
      <c r="DQ25" s="272">
        <v>16</v>
      </c>
      <c r="DR25" s="274">
        <v>23</v>
      </c>
      <c r="DS25" s="272"/>
      <c r="DT25" s="273"/>
      <c r="DU25" s="272"/>
      <c r="DV25" s="275">
        <v>679</v>
      </c>
      <c r="DW25" s="273"/>
      <c r="DX25" s="276">
        <v>679</v>
      </c>
      <c r="DY25" s="272">
        <v>4</v>
      </c>
      <c r="DZ25" s="274"/>
      <c r="EA25" s="272">
        <v>326</v>
      </c>
      <c r="EB25" s="273"/>
      <c r="EC25" s="272">
        <v>326</v>
      </c>
      <c r="ED25" s="274"/>
      <c r="EE25" s="274"/>
      <c r="EF25" s="272">
        <v>19</v>
      </c>
      <c r="EG25" s="273">
        <v>313</v>
      </c>
      <c r="EH25" s="273">
        <v>26</v>
      </c>
      <c r="EI25" s="273">
        <v>14</v>
      </c>
      <c r="EJ25" s="273"/>
      <c r="EK25" s="273"/>
      <c r="EL25" s="273"/>
      <c r="EM25" s="272">
        <v>372</v>
      </c>
      <c r="EN25" s="275">
        <v>26</v>
      </c>
      <c r="EO25" s="273">
        <v>100</v>
      </c>
      <c r="EP25" s="273">
        <v>18</v>
      </c>
      <c r="EQ25" s="273">
        <v>2911</v>
      </c>
      <c r="ER25" s="273">
        <v>201</v>
      </c>
      <c r="ES25" s="273">
        <v>6</v>
      </c>
      <c r="ET25" s="273">
        <v>155</v>
      </c>
      <c r="EU25" s="273"/>
      <c r="EV25" s="273">
        <v>3</v>
      </c>
      <c r="EW25" s="273">
        <v>6</v>
      </c>
      <c r="EX25" s="273">
        <v>2</v>
      </c>
      <c r="EY25" s="273"/>
      <c r="EZ25" s="273"/>
      <c r="FA25" s="276">
        <v>3428</v>
      </c>
      <c r="FB25" s="272"/>
      <c r="FC25" s="275"/>
      <c r="FD25" s="273">
        <v>15</v>
      </c>
      <c r="FE25" s="273">
        <v>0</v>
      </c>
      <c r="FF25" s="276">
        <v>15</v>
      </c>
      <c r="FG25" s="272">
        <v>3</v>
      </c>
      <c r="FH25" s="273">
        <v>1</v>
      </c>
      <c r="FI25" s="272">
        <v>4</v>
      </c>
      <c r="FJ25" s="274">
        <v>1</v>
      </c>
      <c r="FK25" s="272">
        <v>4</v>
      </c>
      <c r="FL25" s="273">
        <v>61</v>
      </c>
      <c r="FM25" s="273">
        <v>30</v>
      </c>
      <c r="FN25" s="273">
        <v>18</v>
      </c>
      <c r="FO25" s="272">
        <v>113</v>
      </c>
      <c r="FP25" s="275"/>
      <c r="FQ25" s="273"/>
      <c r="FR25" s="273">
        <v>4</v>
      </c>
      <c r="FS25" s="276">
        <v>4</v>
      </c>
      <c r="FT25" s="272">
        <v>461</v>
      </c>
      <c r="FU25" s="273"/>
      <c r="FV25" s="272">
        <v>461</v>
      </c>
      <c r="FW25" s="274"/>
      <c r="FX25" s="274">
        <v>104</v>
      </c>
      <c r="FY25" s="272">
        <v>6</v>
      </c>
      <c r="FZ25" s="273">
        <v>102</v>
      </c>
      <c r="GA25" s="273">
        <v>109</v>
      </c>
      <c r="GB25" s="273">
        <v>7</v>
      </c>
      <c r="GC25" s="272">
        <v>224</v>
      </c>
      <c r="GD25" s="274"/>
      <c r="GE25" s="272">
        <v>362</v>
      </c>
      <c r="GF25" s="273">
        <v>6</v>
      </c>
      <c r="GG25" s="272">
        <v>368</v>
      </c>
      <c r="GH25" s="274"/>
      <c r="GI25" s="272">
        <v>20</v>
      </c>
      <c r="GJ25" s="273"/>
      <c r="GK25" s="273"/>
      <c r="GL25" s="272">
        <v>20</v>
      </c>
      <c r="GM25" s="274">
        <v>150</v>
      </c>
      <c r="GN25" s="272">
        <v>132</v>
      </c>
      <c r="GO25" s="273">
        <v>76</v>
      </c>
      <c r="GP25" s="273">
        <v>8</v>
      </c>
      <c r="GQ25" s="273">
        <v>1</v>
      </c>
      <c r="GR25" s="272">
        <v>217</v>
      </c>
      <c r="GS25" s="274">
        <v>202456</v>
      </c>
      <c r="GT25" s="277">
        <f>202456/52629283</f>
        <v>3.8468318103440625E-3</v>
      </c>
    </row>
    <row r="26" spans="2:202" s="147" customFormat="1" x14ac:dyDescent="0.2">
      <c r="B26" s="271" t="s">
        <v>113</v>
      </c>
      <c r="C26" s="272">
        <v>351</v>
      </c>
      <c r="D26" s="273"/>
      <c r="E26" s="273"/>
      <c r="F26" s="273"/>
      <c r="G26" s="272">
        <v>351</v>
      </c>
      <c r="H26" s="274"/>
      <c r="I26" s="272">
        <v>557784</v>
      </c>
      <c r="J26" s="273"/>
      <c r="K26" s="272">
        <v>557784</v>
      </c>
      <c r="L26" s="274">
        <v>1</v>
      </c>
      <c r="M26" s="274">
        <v>58699</v>
      </c>
      <c r="N26" s="272">
        <v>98889</v>
      </c>
      <c r="O26" s="273">
        <v>9220</v>
      </c>
      <c r="P26" s="273"/>
      <c r="Q26" s="273"/>
      <c r="R26" s="273"/>
      <c r="S26" s="273">
        <v>8</v>
      </c>
      <c r="T26" s="273"/>
      <c r="U26" s="273"/>
      <c r="V26" s="272">
        <v>108117</v>
      </c>
      <c r="W26" s="275">
        <v>1357</v>
      </c>
      <c r="X26" s="273">
        <v>7875</v>
      </c>
      <c r="Y26" s="272">
        <v>9232</v>
      </c>
      <c r="Z26" s="275">
        <v>28364</v>
      </c>
      <c r="AA26" s="273"/>
      <c r="AB26" s="272">
        <v>28364</v>
      </c>
      <c r="AC26" s="275">
        <v>88</v>
      </c>
      <c r="AD26" s="273"/>
      <c r="AE26" s="276">
        <v>88</v>
      </c>
      <c r="AF26" s="272">
        <v>23</v>
      </c>
      <c r="AG26" s="273"/>
      <c r="AH26" s="273">
        <v>1</v>
      </c>
      <c r="AI26" s="273">
        <v>5</v>
      </c>
      <c r="AJ26" s="273"/>
      <c r="AK26" s="272">
        <v>29</v>
      </c>
      <c r="AL26" s="275">
        <v>1</v>
      </c>
      <c r="AM26" s="273"/>
      <c r="AN26" s="276">
        <v>1</v>
      </c>
      <c r="AO26" s="272"/>
      <c r="AP26" s="274"/>
      <c r="AQ26" s="272">
        <v>2</v>
      </c>
      <c r="AR26" s="273">
        <v>1</v>
      </c>
      <c r="AS26" s="273"/>
      <c r="AT26" s="272">
        <v>3</v>
      </c>
      <c r="AU26" s="275">
        <v>4</v>
      </c>
      <c r="AV26" s="273"/>
      <c r="AW26" s="273"/>
      <c r="AX26" s="273"/>
      <c r="AY26" s="273"/>
      <c r="AZ26" s="273">
        <v>7</v>
      </c>
      <c r="BA26" s="273"/>
      <c r="BB26" s="273"/>
      <c r="BC26" s="273"/>
      <c r="BD26" s="276">
        <v>11</v>
      </c>
      <c r="BE26" s="272">
        <v>19009</v>
      </c>
      <c r="BF26" s="274">
        <v>45</v>
      </c>
      <c r="BG26" s="272">
        <v>2014</v>
      </c>
      <c r="BH26" s="273">
        <v>1902</v>
      </c>
      <c r="BI26" s="273">
        <v>10273</v>
      </c>
      <c r="BJ26" s="273">
        <v>60</v>
      </c>
      <c r="BK26" s="273">
        <v>36</v>
      </c>
      <c r="BL26" s="273"/>
      <c r="BM26" s="272">
        <v>14285</v>
      </c>
      <c r="BN26" s="274">
        <v>4</v>
      </c>
      <c r="BO26" s="274"/>
      <c r="BP26" s="274">
        <v>75</v>
      </c>
      <c r="BQ26" s="274">
        <v>7</v>
      </c>
      <c r="BR26" s="272">
        <v>36</v>
      </c>
      <c r="BS26" s="273"/>
      <c r="BT26" s="272">
        <v>36</v>
      </c>
      <c r="BU26" s="274"/>
      <c r="BV26" s="272">
        <v>493707</v>
      </c>
      <c r="BW26" s="273">
        <v>2562</v>
      </c>
      <c r="BX26" s="273">
        <v>999</v>
      </c>
      <c r="BY26" s="272">
        <v>497268</v>
      </c>
      <c r="BZ26" s="275"/>
      <c r="CA26" s="273"/>
      <c r="CB26" s="273"/>
      <c r="CC26" s="273"/>
      <c r="CD26" s="273"/>
      <c r="CE26" s="273"/>
      <c r="CF26" s="273"/>
      <c r="CG26" s="273">
        <v>1</v>
      </c>
      <c r="CH26" s="273"/>
      <c r="CI26" s="273"/>
      <c r="CJ26" s="273"/>
      <c r="CK26" s="273"/>
      <c r="CL26" s="273"/>
      <c r="CM26" s="273"/>
      <c r="CN26" s="276">
        <v>1</v>
      </c>
      <c r="CO26" s="272">
        <v>40652</v>
      </c>
      <c r="CP26" s="273"/>
      <c r="CQ26" s="272">
        <v>40652</v>
      </c>
      <c r="CR26" s="274">
        <v>5662</v>
      </c>
      <c r="CS26" s="272">
        <v>56</v>
      </c>
      <c r="CT26" s="273">
        <v>66</v>
      </c>
      <c r="CU26" s="273">
        <v>1002261</v>
      </c>
      <c r="CV26" s="273">
        <v>145946</v>
      </c>
      <c r="CW26" s="273">
        <v>10</v>
      </c>
      <c r="CX26" s="273">
        <v>25</v>
      </c>
      <c r="CY26" s="273">
        <v>15</v>
      </c>
      <c r="CZ26" s="273">
        <v>75</v>
      </c>
      <c r="DA26" s="273"/>
      <c r="DB26" s="273">
        <v>331</v>
      </c>
      <c r="DC26" s="273">
        <v>1</v>
      </c>
      <c r="DD26" s="272">
        <v>1148786</v>
      </c>
      <c r="DE26" s="275">
        <v>47365</v>
      </c>
      <c r="DF26" s="273">
        <v>33</v>
      </c>
      <c r="DG26" s="273">
        <v>47</v>
      </c>
      <c r="DH26" s="273">
        <v>27</v>
      </c>
      <c r="DI26" s="273"/>
      <c r="DJ26" s="273">
        <v>4</v>
      </c>
      <c r="DK26" s="273"/>
      <c r="DL26" s="276">
        <v>47476</v>
      </c>
      <c r="DM26" s="272"/>
      <c r="DN26" s="274"/>
      <c r="DO26" s="272"/>
      <c r="DP26" s="273"/>
      <c r="DQ26" s="272"/>
      <c r="DR26" s="274">
        <v>108</v>
      </c>
      <c r="DS26" s="272"/>
      <c r="DT26" s="273"/>
      <c r="DU26" s="272"/>
      <c r="DV26" s="275">
        <v>5</v>
      </c>
      <c r="DW26" s="273"/>
      <c r="DX26" s="276">
        <v>5</v>
      </c>
      <c r="DY26" s="272">
        <v>380</v>
      </c>
      <c r="DZ26" s="274">
        <v>2</v>
      </c>
      <c r="EA26" s="272">
        <v>183</v>
      </c>
      <c r="EB26" s="273"/>
      <c r="EC26" s="272">
        <v>183</v>
      </c>
      <c r="ED26" s="274">
        <v>1</v>
      </c>
      <c r="EE26" s="274">
        <v>0</v>
      </c>
      <c r="EF26" s="272">
        <v>246</v>
      </c>
      <c r="EG26" s="273">
        <v>133</v>
      </c>
      <c r="EH26" s="273">
        <v>1137</v>
      </c>
      <c r="EI26" s="273"/>
      <c r="EJ26" s="273">
        <v>32</v>
      </c>
      <c r="EK26" s="273"/>
      <c r="EL26" s="273"/>
      <c r="EM26" s="272">
        <v>1548</v>
      </c>
      <c r="EN26" s="275">
        <v>36</v>
      </c>
      <c r="EO26" s="273">
        <v>10226</v>
      </c>
      <c r="EP26" s="273">
        <v>23</v>
      </c>
      <c r="EQ26" s="273">
        <v>46</v>
      </c>
      <c r="ER26" s="273">
        <v>6850</v>
      </c>
      <c r="ES26" s="273"/>
      <c r="ET26" s="273">
        <v>61</v>
      </c>
      <c r="EU26" s="273">
        <v>0</v>
      </c>
      <c r="EV26" s="273">
        <v>0</v>
      </c>
      <c r="EW26" s="273">
        <v>1</v>
      </c>
      <c r="EX26" s="273">
        <v>0</v>
      </c>
      <c r="EY26" s="273">
        <v>6</v>
      </c>
      <c r="EZ26" s="273"/>
      <c r="FA26" s="276">
        <v>17249</v>
      </c>
      <c r="FB26" s="272"/>
      <c r="FC26" s="275"/>
      <c r="FD26" s="273"/>
      <c r="FE26" s="273">
        <v>0</v>
      </c>
      <c r="FF26" s="276">
        <v>0</v>
      </c>
      <c r="FG26" s="272"/>
      <c r="FH26" s="273">
        <v>1</v>
      </c>
      <c r="FI26" s="272">
        <v>1</v>
      </c>
      <c r="FJ26" s="274">
        <v>2</v>
      </c>
      <c r="FK26" s="272">
        <v>25</v>
      </c>
      <c r="FL26" s="273"/>
      <c r="FM26" s="273"/>
      <c r="FN26" s="273">
        <v>0</v>
      </c>
      <c r="FO26" s="272">
        <v>25</v>
      </c>
      <c r="FP26" s="275">
        <v>1</v>
      </c>
      <c r="FQ26" s="273"/>
      <c r="FR26" s="273"/>
      <c r="FS26" s="276">
        <v>1</v>
      </c>
      <c r="FT26" s="272"/>
      <c r="FU26" s="273"/>
      <c r="FV26" s="272"/>
      <c r="FW26" s="274"/>
      <c r="FX26" s="274">
        <v>4024</v>
      </c>
      <c r="FY26" s="272">
        <v>9</v>
      </c>
      <c r="FZ26" s="273">
        <v>14</v>
      </c>
      <c r="GA26" s="273">
        <v>13</v>
      </c>
      <c r="GB26" s="273">
        <v>1</v>
      </c>
      <c r="GC26" s="272">
        <v>37</v>
      </c>
      <c r="GD26" s="274">
        <v>1</v>
      </c>
      <c r="GE26" s="272">
        <v>1228</v>
      </c>
      <c r="GF26" s="273">
        <v>6</v>
      </c>
      <c r="GG26" s="272">
        <v>1234</v>
      </c>
      <c r="GH26" s="274"/>
      <c r="GI26" s="272">
        <v>716828</v>
      </c>
      <c r="GJ26" s="273">
        <v>101</v>
      </c>
      <c r="GK26" s="273">
        <v>0</v>
      </c>
      <c r="GL26" s="272">
        <v>716929</v>
      </c>
      <c r="GM26" s="274">
        <v>133</v>
      </c>
      <c r="GN26" s="272">
        <v>2</v>
      </c>
      <c r="GO26" s="273"/>
      <c r="GP26" s="273"/>
      <c r="GQ26" s="273">
        <v>1</v>
      </c>
      <c r="GR26" s="272">
        <v>3</v>
      </c>
      <c r="GS26" s="274">
        <v>3277852</v>
      </c>
      <c r="GT26" s="277">
        <f>3277852/52629283</f>
        <v>6.2281904923538481E-2</v>
      </c>
    </row>
    <row r="27" spans="2:202" s="147" customFormat="1" x14ac:dyDescent="0.2">
      <c r="B27" s="271" t="s">
        <v>144</v>
      </c>
      <c r="C27" s="272">
        <v>3</v>
      </c>
      <c r="D27" s="273"/>
      <c r="E27" s="273"/>
      <c r="F27" s="273"/>
      <c r="G27" s="272">
        <v>3</v>
      </c>
      <c r="H27" s="274"/>
      <c r="I27" s="272">
        <v>7</v>
      </c>
      <c r="J27" s="273"/>
      <c r="K27" s="272">
        <v>7</v>
      </c>
      <c r="L27" s="274"/>
      <c r="M27" s="274">
        <v>1102</v>
      </c>
      <c r="N27" s="272">
        <v>744</v>
      </c>
      <c r="O27" s="273">
        <v>8</v>
      </c>
      <c r="P27" s="273">
        <v>17</v>
      </c>
      <c r="Q27" s="273">
        <v>53</v>
      </c>
      <c r="R27" s="273"/>
      <c r="S27" s="273">
        <v>20</v>
      </c>
      <c r="T27" s="273"/>
      <c r="U27" s="273"/>
      <c r="V27" s="272">
        <v>842</v>
      </c>
      <c r="W27" s="275">
        <v>6</v>
      </c>
      <c r="X27" s="273">
        <v>6</v>
      </c>
      <c r="Y27" s="272">
        <v>12</v>
      </c>
      <c r="Z27" s="275">
        <v>171</v>
      </c>
      <c r="AA27" s="273"/>
      <c r="AB27" s="272">
        <v>171</v>
      </c>
      <c r="AC27" s="275">
        <v>642</v>
      </c>
      <c r="AD27" s="273"/>
      <c r="AE27" s="276">
        <v>642</v>
      </c>
      <c r="AF27" s="272">
        <v>4</v>
      </c>
      <c r="AG27" s="273"/>
      <c r="AH27" s="273">
        <v>4</v>
      </c>
      <c r="AI27" s="273">
        <v>0</v>
      </c>
      <c r="AJ27" s="273"/>
      <c r="AK27" s="272">
        <v>8</v>
      </c>
      <c r="AL27" s="275"/>
      <c r="AM27" s="273"/>
      <c r="AN27" s="276"/>
      <c r="AO27" s="272"/>
      <c r="AP27" s="274"/>
      <c r="AQ27" s="272">
        <v>1</v>
      </c>
      <c r="AR27" s="273">
        <v>5</v>
      </c>
      <c r="AS27" s="273"/>
      <c r="AT27" s="272">
        <v>6</v>
      </c>
      <c r="AU27" s="275">
        <v>28</v>
      </c>
      <c r="AV27" s="273"/>
      <c r="AW27" s="273"/>
      <c r="AX27" s="273">
        <v>8</v>
      </c>
      <c r="AY27" s="273"/>
      <c r="AZ27" s="273">
        <v>6</v>
      </c>
      <c r="BA27" s="273"/>
      <c r="BB27" s="273"/>
      <c r="BC27" s="273"/>
      <c r="BD27" s="276">
        <v>42</v>
      </c>
      <c r="BE27" s="272"/>
      <c r="BF27" s="274"/>
      <c r="BG27" s="272">
        <v>37</v>
      </c>
      <c r="BH27" s="273">
        <v>420</v>
      </c>
      <c r="BI27" s="273">
        <v>1834</v>
      </c>
      <c r="BJ27" s="273">
        <v>252</v>
      </c>
      <c r="BK27" s="273">
        <v>3</v>
      </c>
      <c r="BL27" s="273"/>
      <c r="BM27" s="272">
        <v>2546</v>
      </c>
      <c r="BN27" s="274"/>
      <c r="BO27" s="274"/>
      <c r="BP27" s="274"/>
      <c r="BQ27" s="274"/>
      <c r="BR27" s="272"/>
      <c r="BS27" s="273"/>
      <c r="BT27" s="272"/>
      <c r="BU27" s="274"/>
      <c r="BV27" s="272"/>
      <c r="BW27" s="273"/>
      <c r="BX27" s="273"/>
      <c r="BY27" s="272"/>
      <c r="BZ27" s="275">
        <v>1</v>
      </c>
      <c r="CA27" s="273"/>
      <c r="CB27" s="273"/>
      <c r="CC27" s="273"/>
      <c r="CD27" s="273"/>
      <c r="CE27" s="273"/>
      <c r="CF27" s="273"/>
      <c r="CG27" s="273">
        <v>0</v>
      </c>
      <c r="CH27" s="273"/>
      <c r="CI27" s="273"/>
      <c r="CJ27" s="273"/>
      <c r="CK27" s="273"/>
      <c r="CL27" s="273"/>
      <c r="CM27" s="273"/>
      <c r="CN27" s="276">
        <v>1</v>
      </c>
      <c r="CO27" s="272"/>
      <c r="CP27" s="273"/>
      <c r="CQ27" s="272"/>
      <c r="CR27" s="274"/>
      <c r="CS27" s="272">
        <v>227</v>
      </c>
      <c r="CT27" s="273">
        <v>321</v>
      </c>
      <c r="CU27" s="273">
        <v>75697</v>
      </c>
      <c r="CV27" s="273">
        <v>10281</v>
      </c>
      <c r="CW27" s="273">
        <v>29</v>
      </c>
      <c r="CX27" s="273">
        <v>2</v>
      </c>
      <c r="CY27" s="273">
        <v>4</v>
      </c>
      <c r="CZ27" s="273"/>
      <c r="DA27" s="273"/>
      <c r="DB27" s="273"/>
      <c r="DC27" s="273"/>
      <c r="DD27" s="272">
        <v>86561</v>
      </c>
      <c r="DE27" s="275">
        <v>133</v>
      </c>
      <c r="DF27" s="273">
        <v>2</v>
      </c>
      <c r="DG27" s="273">
        <v>49</v>
      </c>
      <c r="DH27" s="273">
        <v>64</v>
      </c>
      <c r="DI27" s="273">
        <v>1</v>
      </c>
      <c r="DJ27" s="273"/>
      <c r="DK27" s="273"/>
      <c r="DL27" s="276">
        <v>249</v>
      </c>
      <c r="DM27" s="272"/>
      <c r="DN27" s="274"/>
      <c r="DO27" s="272"/>
      <c r="DP27" s="273"/>
      <c r="DQ27" s="272"/>
      <c r="DR27" s="274">
        <v>12</v>
      </c>
      <c r="DS27" s="272"/>
      <c r="DT27" s="273"/>
      <c r="DU27" s="272"/>
      <c r="DV27" s="275">
        <v>28</v>
      </c>
      <c r="DW27" s="273"/>
      <c r="DX27" s="276">
        <v>28</v>
      </c>
      <c r="DY27" s="272">
        <v>2</v>
      </c>
      <c r="DZ27" s="274"/>
      <c r="EA27" s="272">
        <v>38</v>
      </c>
      <c r="EB27" s="273"/>
      <c r="EC27" s="272">
        <v>38</v>
      </c>
      <c r="ED27" s="274"/>
      <c r="EE27" s="274"/>
      <c r="EF27" s="272">
        <v>38</v>
      </c>
      <c r="EG27" s="273">
        <v>6</v>
      </c>
      <c r="EH27" s="273">
        <v>3</v>
      </c>
      <c r="EI27" s="273"/>
      <c r="EJ27" s="273">
        <v>0</v>
      </c>
      <c r="EK27" s="273"/>
      <c r="EL27" s="273"/>
      <c r="EM27" s="272">
        <v>47</v>
      </c>
      <c r="EN27" s="275">
        <v>36</v>
      </c>
      <c r="EO27" s="273">
        <v>174</v>
      </c>
      <c r="EP27" s="273">
        <v>12</v>
      </c>
      <c r="EQ27" s="273">
        <v>51</v>
      </c>
      <c r="ER27" s="273">
        <v>125</v>
      </c>
      <c r="ES27" s="273"/>
      <c r="ET27" s="273">
        <v>176</v>
      </c>
      <c r="EU27" s="273">
        <v>1</v>
      </c>
      <c r="EV27" s="273">
        <v>6</v>
      </c>
      <c r="EW27" s="273"/>
      <c r="EX27" s="273"/>
      <c r="EY27" s="273"/>
      <c r="EZ27" s="273"/>
      <c r="FA27" s="276">
        <v>581</v>
      </c>
      <c r="FB27" s="272">
        <v>3</v>
      </c>
      <c r="FC27" s="275"/>
      <c r="FD27" s="273"/>
      <c r="FE27" s="273"/>
      <c r="FF27" s="276"/>
      <c r="FG27" s="272"/>
      <c r="FH27" s="273"/>
      <c r="FI27" s="272"/>
      <c r="FJ27" s="274"/>
      <c r="FK27" s="272">
        <v>0</v>
      </c>
      <c r="FL27" s="273"/>
      <c r="FM27" s="273"/>
      <c r="FN27" s="273"/>
      <c r="FO27" s="272">
        <v>0</v>
      </c>
      <c r="FP27" s="275"/>
      <c r="FQ27" s="273"/>
      <c r="FR27" s="273"/>
      <c r="FS27" s="276"/>
      <c r="FT27" s="272"/>
      <c r="FU27" s="273"/>
      <c r="FV27" s="272"/>
      <c r="FW27" s="274"/>
      <c r="FX27" s="274">
        <v>7</v>
      </c>
      <c r="FY27" s="272">
        <v>1</v>
      </c>
      <c r="FZ27" s="273"/>
      <c r="GA27" s="273"/>
      <c r="GB27" s="273"/>
      <c r="GC27" s="272">
        <v>1</v>
      </c>
      <c r="GD27" s="274"/>
      <c r="GE27" s="272">
        <v>87</v>
      </c>
      <c r="GF27" s="273"/>
      <c r="GG27" s="272">
        <v>87</v>
      </c>
      <c r="GH27" s="274"/>
      <c r="GI27" s="272">
        <v>11</v>
      </c>
      <c r="GJ27" s="273"/>
      <c r="GK27" s="273"/>
      <c r="GL27" s="272">
        <v>11</v>
      </c>
      <c r="GM27" s="274">
        <v>11</v>
      </c>
      <c r="GN27" s="272">
        <v>112</v>
      </c>
      <c r="GO27" s="273"/>
      <c r="GP27" s="273"/>
      <c r="GQ27" s="273"/>
      <c r="GR27" s="272">
        <v>112</v>
      </c>
      <c r="GS27" s="274">
        <v>93132</v>
      </c>
      <c r="GT27" s="277">
        <f>93132/52629283</f>
        <v>1.7695851946149448E-3</v>
      </c>
    </row>
    <row r="28" spans="2:202" s="147" customFormat="1" x14ac:dyDescent="0.2">
      <c r="B28" s="271" t="s">
        <v>178</v>
      </c>
      <c r="C28" s="272">
        <v>13</v>
      </c>
      <c r="D28" s="273">
        <v>2</v>
      </c>
      <c r="E28" s="273">
        <v>3</v>
      </c>
      <c r="F28" s="273">
        <v>1</v>
      </c>
      <c r="G28" s="272">
        <v>19</v>
      </c>
      <c r="H28" s="274"/>
      <c r="I28" s="272">
        <v>73</v>
      </c>
      <c r="J28" s="273"/>
      <c r="K28" s="272">
        <v>73</v>
      </c>
      <c r="L28" s="274"/>
      <c r="M28" s="274">
        <v>2389</v>
      </c>
      <c r="N28" s="272">
        <v>7586</v>
      </c>
      <c r="O28" s="273">
        <v>59</v>
      </c>
      <c r="P28" s="273"/>
      <c r="Q28" s="273">
        <v>5</v>
      </c>
      <c r="R28" s="273"/>
      <c r="S28" s="273"/>
      <c r="T28" s="273"/>
      <c r="U28" s="273"/>
      <c r="V28" s="272">
        <v>7650</v>
      </c>
      <c r="W28" s="275"/>
      <c r="X28" s="273"/>
      <c r="Y28" s="272"/>
      <c r="Z28" s="275">
        <v>82</v>
      </c>
      <c r="AA28" s="273"/>
      <c r="AB28" s="272">
        <v>82</v>
      </c>
      <c r="AC28" s="275">
        <v>75</v>
      </c>
      <c r="AD28" s="273"/>
      <c r="AE28" s="276">
        <v>75</v>
      </c>
      <c r="AF28" s="272">
        <v>5</v>
      </c>
      <c r="AG28" s="273"/>
      <c r="AH28" s="273">
        <v>6</v>
      </c>
      <c r="AI28" s="273"/>
      <c r="AJ28" s="273"/>
      <c r="AK28" s="272">
        <v>11</v>
      </c>
      <c r="AL28" s="275"/>
      <c r="AM28" s="273">
        <v>2</v>
      </c>
      <c r="AN28" s="276">
        <v>2</v>
      </c>
      <c r="AO28" s="272"/>
      <c r="AP28" s="274"/>
      <c r="AQ28" s="272">
        <v>9</v>
      </c>
      <c r="AR28" s="273">
        <v>2</v>
      </c>
      <c r="AS28" s="273"/>
      <c r="AT28" s="272">
        <v>11</v>
      </c>
      <c r="AU28" s="275">
        <v>12</v>
      </c>
      <c r="AV28" s="273"/>
      <c r="AW28" s="273"/>
      <c r="AX28" s="273"/>
      <c r="AY28" s="273"/>
      <c r="AZ28" s="273">
        <v>6</v>
      </c>
      <c r="BA28" s="273"/>
      <c r="BB28" s="273"/>
      <c r="BC28" s="273">
        <v>0</v>
      </c>
      <c r="BD28" s="276">
        <v>18</v>
      </c>
      <c r="BE28" s="272"/>
      <c r="BF28" s="274">
        <v>2</v>
      </c>
      <c r="BG28" s="272">
        <v>43</v>
      </c>
      <c r="BH28" s="273">
        <v>35</v>
      </c>
      <c r="BI28" s="273">
        <v>166</v>
      </c>
      <c r="BJ28" s="273">
        <v>3</v>
      </c>
      <c r="BK28" s="273">
        <v>2</v>
      </c>
      <c r="BL28" s="273"/>
      <c r="BM28" s="272">
        <v>249</v>
      </c>
      <c r="BN28" s="274">
        <v>0</v>
      </c>
      <c r="BO28" s="274"/>
      <c r="BP28" s="274"/>
      <c r="BQ28" s="274">
        <v>1</v>
      </c>
      <c r="BR28" s="272">
        <v>7</v>
      </c>
      <c r="BS28" s="273"/>
      <c r="BT28" s="272">
        <v>7</v>
      </c>
      <c r="BU28" s="274"/>
      <c r="BV28" s="272">
        <v>3</v>
      </c>
      <c r="BW28" s="273"/>
      <c r="BX28" s="273"/>
      <c r="BY28" s="272">
        <v>3</v>
      </c>
      <c r="BZ28" s="275"/>
      <c r="CA28" s="273"/>
      <c r="CB28" s="273"/>
      <c r="CC28" s="273">
        <v>3</v>
      </c>
      <c r="CD28" s="273">
        <v>89</v>
      </c>
      <c r="CE28" s="273">
        <v>2</v>
      </c>
      <c r="CF28" s="273">
        <v>2</v>
      </c>
      <c r="CG28" s="273">
        <v>1</v>
      </c>
      <c r="CH28" s="273"/>
      <c r="CI28" s="273">
        <v>2</v>
      </c>
      <c r="CJ28" s="273">
        <v>1</v>
      </c>
      <c r="CK28" s="273"/>
      <c r="CL28" s="273"/>
      <c r="CM28" s="273"/>
      <c r="CN28" s="276">
        <v>100</v>
      </c>
      <c r="CO28" s="272">
        <v>3</v>
      </c>
      <c r="CP28" s="273"/>
      <c r="CQ28" s="272">
        <v>3</v>
      </c>
      <c r="CR28" s="274">
        <v>0</v>
      </c>
      <c r="CS28" s="272">
        <v>60</v>
      </c>
      <c r="CT28" s="273">
        <v>32</v>
      </c>
      <c r="CU28" s="273">
        <v>87602</v>
      </c>
      <c r="CV28" s="273">
        <v>33734</v>
      </c>
      <c r="CW28" s="273">
        <v>55</v>
      </c>
      <c r="CX28" s="273">
        <v>53</v>
      </c>
      <c r="CY28" s="273">
        <v>13</v>
      </c>
      <c r="CZ28" s="273">
        <v>0</v>
      </c>
      <c r="DA28" s="273">
        <v>0</v>
      </c>
      <c r="DB28" s="273">
        <v>5</v>
      </c>
      <c r="DC28" s="273"/>
      <c r="DD28" s="272">
        <v>121554</v>
      </c>
      <c r="DE28" s="275">
        <v>491</v>
      </c>
      <c r="DF28" s="273">
        <v>26</v>
      </c>
      <c r="DG28" s="273">
        <v>3</v>
      </c>
      <c r="DH28" s="273">
        <v>15</v>
      </c>
      <c r="DI28" s="273">
        <v>6</v>
      </c>
      <c r="DJ28" s="273"/>
      <c r="DK28" s="273"/>
      <c r="DL28" s="276">
        <v>541</v>
      </c>
      <c r="DM28" s="272"/>
      <c r="DN28" s="274"/>
      <c r="DO28" s="272"/>
      <c r="DP28" s="273"/>
      <c r="DQ28" s="272"/>
      <c r="DR28" s="274">
        <v>12</v>
      </c>
      <c r="DS28" s="272"/>
      <c r="DT28" s="273"/>
      <c r="DU28" s="272"/>
      <c r="DV28" s="275">
        <v>187</v>
      </c>
      <c r="DW28" s="273"/>
      <c r="DX28" s="276">
        <v>187</v>
      </c>
      <c r="DY28" s="272">
        <v>23</v>
      </c>
      <c r="DZ28" s="274"/>
      <c r="EA28" s="272">
        <v>8</v>
      </c>
      <c r="EB28" s="273"/>
      <c r="EC28" s="272">
        <v>8</v>
      </c>
      <c r="ED28" s="274"/>
      <c r="EE28" s="274"/>
      <c r="EF28" s="272">
        <v>12</v>
      </c>
      <c r="EG28" s="273">
        <v>104</v>
      </c>
      <c r="EH28" s="273">
        <v>35</v>
      </c>
      <c r="EI28" s="273">
        <v>0</v>
      </c>
      <c r="EJ28" s="273"/>
      <c r="EK28" s="273"/>
      <c r="EL28" s="273"/>
      <c r="EM28" s="272">
        <v>151</v>
      </c>
      <c r="EN28" s="275">
        <v>2</v>
      </c>
      <c r="EO28" s="273">
        <v>1027</v>
      </c>
      <c r="EP28" s="273">
        <v>6</v>
      </c>
      <c r="EQ28" s="273">
        <v>11</v>
      </c>
      <c r="ER28" s="273">
        <v>518</v>
      </c>
      <c r="ES28" s="273">
        <v>0</v>
      </c>
      <c r="ET28" s="273">
        <v>15</v>
      </c>
      <c r="EU28" s="273"/>
      <c r="EV28" s="273"/>
      <c r="EW28" s="273"/>
      <c r="EX28" s="273">
        <v>6</v>
      </c>
      <c r="EY28" s="273"/>
      <c r="EZ28" s="273"/>
      <c r="FA28" s="276">
        <v>1585</v>
      </c>
      <c r="FB28" s="272"/>
      <c r="FC28" s="275"/>
      <c r="FD28" s="273"/>
      <c r="FE28" s="273">
        <v>1</v>
      </c>
      <c r="FF28" s="276">
        <v>1</v>
      </c>
      <c r="FG28" s="272"/>
      <c r="FH28" s="273"/>
      <c r="FI28" s="272"/>
      <c r="FJ28" s="274">
        <v>1</v>
      </c>
      <c r="FK28" s="272">
        <v>3</v>
      </c>
      <c r="FL28" s="273">
        <v>17</v>
      </c>
      <c r="FM28" s="273"/>
      <c r="FN28" s="273">
        <v>4</v>
      </c>
      <c r="FO28" s="272">
        <v>24</v>
      </c>
      <c r="FP28" s="275"/>
      <c r="FQ28" s="273"/>
      <c r="FR28" s="273"/>
      <c r="FS28" s="276"/>
      <c r="FT28" s="272"/>
      <c r="FU28" s="273"/>
      <c r="FV28" s="272"/>
      <c r="FW28" s="274"/>
      <c r="FX28" s="274">
        <v>5</v>
      </c>
      <c r="FY28" s="272">
        <v>32</v>
      </c>
      <c r="FZ28" s="273">
        <v>24</v>
      </c>
      <c r="GA28" s="273">
        <v>9</v>
      </c>
      <c r="GB28" s="273"/>
      <c r="GC28" s="272">
        <v>65</v>
      </c>
      <c r="GD28" s="274"/>
      <c r="GE28" s="272">
        <v>742</v>
      </c>
      <c r="GF28" s="273">
        <v>7</v>
      </c>
      <c r="GG28" s="272">
        <v>749</v>
      </c>
      <c r="GH28" s="274"/>
      <c r="GI28" s="272">
        <v>24</v>
      </c>
      <c r="GJ28" s="273"/>
      <c r="GK28" s="273"/>
      <c r="GL28" s="272">
        <v>24</v>
      </c>
      <c r="GM28" s="274">
        <v>13</v>
      </c>
      <c r="GN28" s="272">
        <v>11</v>
      </c>
      <c r="GO28" s="273"/>
      <c r="GP28" s="273">
        <v>3</v>
      </c>
      <c r="GQ28" s="273">
        <v>1</v>
      </c>
      <c r="GR28" s="272">
        <v>15</v>
      </c>
      <c r="GS28" s="274">
        <v>135653</v>
      </c>
      <c r="GT28" s="277">
        <f>135653/52629283</f>
        <v>2.5775194391304932E-3</v>
      </c>
    </row>
    <row r="29" spans="2:202" s="147" customFormat="1" x14ac:dyDescent="0.2">
      <c r="B29" s="271" t="s">
        <v>184</v>
      </c>
      <c r="C29" s="272">
        <v>108</v>
      </c>
      <c r="D29" s="273">
        <v>14</v>
      </c>
      <c r="E29" s="273">
        <v>25</v>
      </c>
      <c r="F29" s="273">
        <v>1</v>
      </c>
      <c r="G29" s="272">
        <v>148</v>
      </c>
      <c r="H29" s="274"/>
      <c r="I29" s="272">
        <v>63</v>
      </c>
      <c r="J29" s="273"/>
      <c r="K29" s="272">
        <v>63</v>
      </c>
      <c r="L29" s="274"/>
      <c r="M29" s="274">
        <v>3704</v>
      </c>
      <c r="N29" s="272">
        <v>10283</v>
      </c>
      <c r="O29" s="273">
        <v>30</v>
      </c>
      <c r="P29" s="273">
        <v>33</v>
      </c>
      <c r="Q29" s="273">
        <v>165</v>
      </c>
      <c r="R29" s="273"/>
      <c r="S29" s="273">
        <v>27</v>
      </c>
      <c r="T29" s="273"/>
      <c r="U29" s="273"/>
      <c r="V29" s="272">
        <v>10538</v>
      </c>
      <c r="W29" s="275">
        <v>32</v>
      </c>
      <c r="X29" s="273">
        <v>29</v>
      </c>
      <c r="Y29" s="272">
        <v>61</v>
      </c>
      <c r="Z29" s="275">
        <v>1710</v>
      </c>
      <c r="AA29" s="273">
        <v>150</v>
      </c>
      <c r="AB29" s="272">
        <v>1860</v>
      </c>
      <c r="AC29" s="275">
        <v>3949</v>
      </c>
      <c r="AD29" s="273"/>
      <c r="AE29" s="276">
        <v>3949</v>
      </c>
      <c r="AF29" s="272">
        <v>7</v>
      </c>
      <c r="AG29" s="273"/>
      <c r="AH29" s="273">
        <v>118</v>
      </c>
      <c r="AI29" s="273"/>
      <c r="AJ29" s="273"/>
      <c r="AK29" s="272">
        <v>125</v>
      </c>
      <c r="AL29" s="275">
        <v>1</v>
      </c>
      <c r="AM29" s="273"/>
      <c r="AN29" s="276">
        <v>1</v>
      </c>
      <c r="AO29" s="272"/>
      <c r="AP29" s="274"/>
      <c r="AQ29" s="272">
        <v>345</v>
      </c>
      <c r="AR29" s="273">
        <v>1</v>
      </c>
      <c r="AS29" s="273"/>
      <c r="AT29" s="272">
        <v>346</v>
      </c>
      <c r="AU29" s="275">
        <v>10</v>
      </c>
      <c r="AV29" s="273">
        <v>33</v>
      </c>
      <c r="AW29" s="273">
        <v>14</v>
      </c>
      <c r="AX29" s="273">
        <v>0</v>
      </c>
      <c r="AY29" s="273"/>
      <c r="AZ29" s="273">
        <v>28</v>
      </c>
      <c r="BA29" s="273"/>
      <c r="BB29" s="273"/>
      <c r="BC29" s="273"/>
      <c r="BD29" s="276">
        <v>85</v>
      </c>
      <c r="BE29" s="272"/>
      <c r="BF29" s="274">
        <v>2</v>
      </c>
      <c r="BG29" s="272">
        <v>85</v>
      </c>
      <c r="BH29" s="273">
        <v>1415</v>
      </c>
      <c r="BI29" s="273">
        <v>450</v>
      </c>
      <c r="BJ29" s="273">
        <v>83</v>
      </c>
      <c r="BK29" s="273">
        <v>40</v>
      </c>
      <c r="BL29" s="273"/>
      <c r="BM29" s="272">
        <v>2073</v>
      </c>
      <c r="BN29" s="274">
        <v>0</v>
      </c>
      <c r="BO29" s="274"/>
      <c r="BP29" s="274"/>
      <c r="BQ29" s="274">
        <v>1</v>
      </c>
      <c r="BR29" s="272">
        <v>13</v>
      </c>
      <c r="BS29" s="273"/>
      <c r="BT29" s="272">
        <v>13</v>
      </c>
      <c r="BU29" s="274">
        <v>15</v>
      </c>
      <c r="BV29" s="272">
        <v>14</v>
      </c>
      <c r="BW29" s="273">
        <v>0</v>
      </c>
      <c r="BX29" s="273"/>
      <c r="BY29" s="272">
        <v>14</v>
      </c>
      <c r="BZ29" s="275">
        <v>90</v>
      </c>
      <c r="CA29" s="273"/>
      <c r="CB29" s="273">
        <v>21</v>
      </c>
      <c r="CC29" s="273">
        <v>78</v>
      </c>
      <c r="CD29" s="273">
        <v>23</v>
      </c>
      <c r="CE29" s="273">
        <v>6</v>
      </c>
      <c r="CF29" s="273">
        <v>83</v>
      </c>
      <c r="CG29" s="273">
        <v>34</v>
      </c>
      <c r="CH29" s="273">
        <v>4</v>
      </c>
      <c r="CI29" s="273">
        <v>0</v>
      </c>
      <c r="CJ29" s="273">
        <v>1</v>
      </c>
      <c r="CK29" s="273"/>
      <c r="CL29" s="273"/>
      <c r="CM29" s="273"/>
      <c r="CN29" s="276">
        <v>340</v>
      </c>
      <c r="CO29" s="272">
        <v>1</v>
      </c>
      <c r="CP29" s="273"/>
      <c r="CQ29" s="272">
        <v>1</v>
      </c>
      <c r="CR29" s="274">
        <v>1</v>
      </c>
      <c r="CS29" s="272">
        <v>71</v>
      </c>
      <c r="CT29" s="273">
        <v>1702</v>
      </c>
      <c r="CU29" s="273">
        <v>327267</v>
      </c>
      <c r="CV29" s="273">
        <v>43160</v>
      </c>
      <c r="CW29" s="273">
        <v>102</v>
      </c>
      <c r="CX29" s="273">
        <v>103</v>
      </c>
      <c r="CY29" s="273">
        <v>213</v>
      </c>
      <c r="CZ29" s="273">
        <v>21</v>
      </c>
      <c r="DA29" s="273"/>
      <c r="DB29" s="273">
        <v>20</v>
      </c>
      <c r="DC29" s="273">
        <v>2</v>
      </c>
      <c r="DD29" s="272">
        <v>372661</v>
      </c>
      <c r="DE29" s="275">
        <v>2754</v>
      </c>
      <c r="DF29" s="273">
        <v>197</v>
      </c>
      <c r="DG29" s="273">
        <v>394</v>
      </c>
      <c r="DH29" s="273">
        <v>1361</v>
      </c>
      <c r="DI29" s="273">
        <v>2</v>
      </c>
      <c r="DJ29" s="273">
        <v>2</v>
      </c>
      <c r="DK29" s="273"/>
      <c r="DL29" s="276">
        <v>4710</v>
      </c>
      <c r="DM29" s="272"/>
      <c r="DN29" s="274"/>
      <c r="DO29" s="272"/>
      <c r="DP29" s="273"/>
      <c r="DQ29" s="272"/>
      <c r="DR29" s="274">
        <v>109</v>
      </c>
      <c r="DS29" s="272"/>
      <c r="DT29" s="273"/>
      <c r="DU29" s="272"/>
      <c r="DV29" s="275">
        <v>2792</v>
      </c>
      <c r="DW29" s="273"/>
      <c r="DX29" s="276">
        <v>2792</v>
      </c>
      <c r="DY29" s="272">
        <v>4</v>
      </c>
      <c r="DZ29" s="274"/>
      <c r="EA29" s="272">
        <v>91</v>
      </c>
      <c r="EB29" s="273"/>
      <c r="EC29" s="272">
        <v>91</v>
      </c>
      <c r="ED29" s="274">
        <v>0</v>
      </c>
      <c r="EE29" s="274"/>
      <c r="EF29" s="272">
        <v>43</v>
      </c>
      <c r="EG29" s="273">
        <v>617</v>
      </c>
      <c r="EH29" s="273">
        <v>88</v>
      </c>
      <c r="EI29" s="273">
        <v>116</v>
      </c>
      <c r="EJ29" s="273">
        <v>2</v>
      </c>
      <c r="EK29" s="273"/>
      <c r="EL29" s="273"/>
      <c r="EM29" s="272">
        <v>866</v>
      </c>
      <c r="EN29" s="275">
        <v>96</v>
      </c>
      <c r="EO29" s="273">
        <v>2415</v>
      </c>
      <c r="EP29" s="273">
        <v>103</v>
      </c>
      <c r="EQ29" s="273">
        <v>319</v>
      </c>
      <c r="ER29" s="273">
        <v>483</v>
      </c>
      <c r="ES29" s="273"/>
      <c r="ET29" s="273">
        <v>345</v>
      </c>
      <c r="EU29" s="273"/>
      <c r="EV29" s="273">
        <v>1</v>
      </c>
      <c r="EW29" s="273">
        <v>3</v>
      </c>
      <c r="EX29" s="273"/>
      <c r="EY29" s="273">
        <v>18</v>
      </c>
      <c r="EZ29" s="273"/>
      <c r="FA29" s="276">
        <v>3783</v>
      </c>
      <c r="FB29" s="272">
        <v>4</v>
      </c>
      <c r="FC29" s="275"/>
      <c r="FD29" s="273"/>
      <c r="FE29" s="273"/>
      <c r="FF29" s="276"/>
      <c r="FG29" s="272"/>
      <c r="FH29" s="273"/>
      <c r="FI29" s="272"/>
      <c r="FJ29" s="274"/>
      <c r="FK29" s="272"/>
      <c r="FL29" s="273">
        <v>180</v>
      </c>
      <c r="FM29" s="273">
        <v>18</v>
      </c>
      <c r="FN29" s="273">
        <v>2</v>
      </c>
      <c r="FO29" s="272">
        <v>200</v>
      </c>
      <c r="FP29" s="275"/>
      <c r="FQ29" s="273"/>
      <c r="FR29" s="273"/>
      <c r="FS29" s="276"/>
      <c r="FT29" s="272"/>
      <c r="FU29" s="273"/>
      <c r="FV29" s="272"/>
      <c r="FW29" s="274"/>
      <c r="FX29" s="274">
        <v>76</v>
      </c>
      <c r="FY29" s="272">
        <v>3</v>
      </c>
      <c r="FZ29" s="273">
        <v>80</v>
      </c>
      <c r="GA29" s="273">
        <v>5</v>
      </c>
      <c r="GB29" s="273">
        <v>54</v>
      </c>
      <c r="GC29" s="272">
        <v>142</v>
      </c>
      <c r="GD29" s="274"/>
      <c r="GE29" s="272">
        <v>72</v>
      </c>
      <c r="GF29" s="273">
        <v>24</v>
      </c>
      <c r="GG29" s="272">
        <v>96</v>
      </c>
      <c r="GH29" s="274"/>
      <c r="GI29" s="272">
        <v>105</v>
      </c>
      <c r="GJ29" s="273"/>
      <c r="GK29" s="273"/>
      <c r="GL29" s="272">
        <v>105</v>
      </c>
      <c r="GM29" s="274">
        <v>55</v>
      </c>
      <c r="GN29" s="272">
        <v>147</v>
      </c>
      <c r="GO29" s="273">
        <v>551</v>
      </c>
      <c r="GP29" s="273"/>
      <c r="GQ29" s="273">
        <v>1</v>
      </c>
      <c r="GR29" s="272">
        <v>699</v>
      </c>
      <c r="GS29" s="274">
        <v>409733</v>
      </c>
      <c r="GT29" s="277">
        <f>409733/52629283</f>
        <v>7.78526661668562E-3</v>
      </c>
    </row>
    <row r="30" spans="2:202" s="147" customFormat="1" x14ac:dyDescent="0.2">
      <c r="B30" s="271" t="s">
        <v>186</v>
      </c>
      <c r="C30" s="272">
        <v>170</v>
      </c>
      <c r="D30" s="273">
        <v>166</v>
      </c>
      <c r="E30" s="273">
        <v>212</v>
      </c>
      <c r="F30" s="273">
        <v>292</v>
      </c>
      <c r="G30" s="272">
        <v>840</v>
      </c>
      <c r="H30" s="274"/>
      <c r="I30" s="272">
        <v>3</v>
      </c>
      <c r="J30" s="273"/>
      <c r="K30" s="272">
        <v>3</v>
      </c>
      <c r="L30" s="274"/>
      <c r="M30" s="274">
        <v>807</v>
      </c>
      <c r="N30" s="272">
        <v>3782</v>
      </c>
      <c r="O30" s="273">
        <v>44</v>
      </c>
      <c r="P30" s="273">
        <v>19</v>
      </c>
      <c r="Q30" s="273">
        <v>4467</v>
      </c>
      <c r="R30" s="273">
        <v>2</v>
      </c>
      <c r="S30" s="273">
        <v>21</v>
      </c>
      <c r="T30" s="273">
        <v>4</v>
      </c>
      <c r="U30" s="273"/>
      <c r="V30" s="272">
        <v>8339</v>
      </c>
      <c r="W30" s="275"/>
      <c r="X30" s="273"/>
      <c r="Y30" s="272"/>
      <c r="Z30" s="275">
        <v>36</v>
      </c>
      <c r="AA30" s="273">
        <v>10</v>
      </c>
      <c r="AB30" s="272">
        <v>46</v>
      </c>
      <c r="AC30" s="275">
        <v>4032</v>
      </c>
      <c r="AD30" s="273">
        <v>10</v>
      </c>
      <c r="AE30" s="276">
        <v>4042</v>
      </c>
      <c r="AF30" s="272">
        <v>6</v>
      </c>
      <c r="AG30" s="273"/>
      <c r="AH30" s="273">
        <v>336</v>
      </c>
      <c r="AI30" s="273">
        <v>2</v>
      </c>
      <c r="AJ30" s="273"/>
      <c r="AK30" s="272">
        <v>344</v>
      </c>
      <c r="AL30" s="275"/>
      <c r="AM30" s="273">
        <v>2</v>
      </c>
      <c r="AN30" s="276">
        <v>2</v>
      </c>
      <c r="AO30" s="272"/>
      <c r="AP30" s="274"/>
      <c r="AQ30" s="272">
        <v>1327</v>
      </c>
      <c r="AR30" s="273">
        <v>1</v>
      </c>
      <c r="AS30" s="273"/>
      <c r="AT30" s="272">
        <v>1328</v>
      </c>
      <c r="AU30" s="275">
        <v>2158</v>
      </c>
      <c r="AV30" s="273">
        <v>167</v>
      </c>
      <c r="AW30" s="273">
        <v>68</v>
      </c>
      <c r="AX30" s="273">
        <v>334</v>
      </c>
      <c r="AY30" s="273"/>
      <c r="AZ30" s="273">
        <v>406</v>
      </c>
      <c r="BA30" s="273">
        <v>6</v>
      </c>
      <c r="BB30" s="273">
        <v>0</v>
      </c>
      <c r="BC30" s="273"/>
      <c r="BD30" s="276">
        <v>3139</v>
      </c>
      <c r="BE30" s="272"/>
      <c r="BF30" s="274">
        <v>2</v>
      </c>
      <c r="BG30" s="272">
        <v>20</v>
      </c>
      <c r="BH30" s="273">
        <v>170</v>
      </c>
      <c r="BI30" s="273">
        <v>112</v>
      </c>
      <c r="BJ30" s="273">
        <v>5</v>
      </c>
      <c r="BK30" s="273">
        <v>4</v>
      </c>
      <c r="BL30" s="273"/>
      <c r="BM30" s="272">
        <v>311</v>
      </c>
      <c r="BN30" s="274">
        <v>1</v>
      </c>
      <c r="BO30" s="274"/>
      <c r="BP30" s="274"/>
      <c r="BQ30" s="274"/>
      <c r="BR30" s="272">
        <v>2</v>
      </c>
      <c r="BS30" s="273"/>
      <c r="BT30" s="272">
        <v>2</v>
      </c>
      <c r="BU30" s="274">
        <v>369</v>
      </c>
      <c r="BV30" s="272">
        <v>1</v>
      </c>
      <c r="BW30" s="273"/>
      <c r="BX30" s="273"/>
      <c r="BY30" s="272">
        <v>1</v>
      </c>
      <c r="BZ30" s="275">
        <v>335</v>
      </c>
      <c r="CA30" s="273">
        <v>44</v>
      </c>
      <c r="CB30" s="273">
        <v>181</v>
      </c>
      <c r="CC30" s="273">
        <v>494</v>
      </c>
      <c r="CD30" s="273">
        <v>408</v>
      </c>
      <c r="CE30" s="273">
        <v>60</v>
      </c>
      <c r="CF30" s="273">
        <v>401</v>
      </c>
      <c r="CG30" s="273">
        <v>417</v>
      </c>
      <c r="CH30" s="273"/>
      <c r="CI30" s="273">
        <v>31</v>
      </c>
      <c r="CJ30" s="273">
        <v>147</v>
      </c>
      <c r="CK30" s="273"/>
      <c r="CL30" s="273"/>
      <c r="CM30" s="273"/>
      <c r="CN30" s="276">
        <v>2518</v>
      </c>
      <c r="CO30" s="272">
        <v>1</v>
      </c>
      <c r="CP30" s="273"/>
      <c r="CQ30" s="272">
        <v>1</v>
      </c>
      <c r="CR30" s="274"/>
      <c r="CS30" s="272">
        <v>169</v>
      </c>
      <c r="CT30" s="273">
        <v>2133</v>
      </c>
      <c r="CU30" s="273">
        <v>50216</v>
      </c>
      <c r="CV30" s="273">
        <v>9736</v>
      </c>
      <c r="CW30" s="273">
        <v>3840</v>
      </c>
      <c r="CX30" s="273">
        <v>3411</v>
      </c>
      <c r="CY30" s="273">
        <v>1038</v>
      </c>
      <c r="CZ30" s="273">
        <v>306</v>
      </c>
      <c r="DA30" s="273">
        <v>1</v>
      </c>
      <c r="DB30" s="273">
        <v>40</v>
      </c>
      <c r="DC30" s="273">
        <v>2</v>
      </c>
      <c r="DD30" s="272">
        <v>70892</v>
      </c>
      <c r="DE30" s="275">
        <v>495</v>
      </c>
      <c r="DF30" s="273">
        <v>2058</v>
      </c>
      <c r="DG30" s="273">
        <v>62</v>
      </c>
      <c r="DH30" s="273">
        <v>1002</v>
      </c>
      <c r="DI30" s="273">
        <v>558</v>
      </c>
      <c r="DJ30" s="273">
        <v>1</v>
      </c>
      <c r="DK30" s="273"/>
      <c r="DL30" s="276">
        <v>4176</v>
      </c>
      <c r="DM30" s="272"/>
      <c r="DN30" s="274"/>
      <c r="DO30" s="272">
        <v>14</v>
      </c>
      <c r="DP30" s="273"/>
      <c r="DQ30" s="272">
        <v>14</v>
      </c>
      <c r="DR30" s="274">
        <v>14</v>
      </c>
      <c r="DS30" s="272"/>
      <c r="DT30" s="273"/>
      <c r="DU30" s="272"/>
      <c r="DV30" s="275">
        <v>9779</v>
      </c>
      <c r="DW30" s="273">
        <v>1</v>
      </c>
      <c r="DX30" s="276">
        <v>9780</v>
      </c>
      <c r="DY30" s="272">
        <v>5</v>
      </c>
      <c r="DZ30" s="274"/>
      <c r="EA30" s="272">
        <v>26</v>
      </c>
      <c r="EB30" s="273"/>
      <c r="EC30" s="272">
        <v>26</v>
      </c>
      <c r="ED30" s="274"/>
      <c r="EE30" s="274"/>
      <c r="EF30" s="272">
        <v>20</v>
      </c>
      <c r="EG30" s="273">
        <v>5180</v>
      </c>
      <c r="EH30" s="273">
        <v>177</v>
      </c>
      <c r="EI30" s="273">
        <v>738</v>
      </c>
      <c r="EJ30" s="273">
        <v>1</v>
      </c>
      <c r="EK30" s="273"/>
      <c r="EL30" s="273"/>
      <c r="EM30" s="272">
        <v>6116</v>
      </c>
      <c r="EN30" s="275">
        <v>102</v>
      </c>
      <c r="EO30" s="273">
        <v>431</v>
      </c>
      <c r="EP30" s="273">
        <v>173</v>
      </c>
      <c r="EQ30" s="273">
        <v>4999</v>
      </c>
      <c r="ER30" s="273">
        <v>947</v>
      </c>
      <c r="ES30" s="273">
        <v>150</v>
      </c>
      <c r="ET30" s="273">
        <v>416</v>
      </c>
      <c r="EU30" s="273">
        <v>28</v>
      </c>
      <c r="EV30" s="273">
        <v>11</v>
      </c>
      <c r="EW30" s="273">
        <v>52</v>
      </c>
      <c r="EX30" s="273">
        <v>36</v>
      </c>
      <c r="EY30" s="273">
        <v>26</v>
      </c>
      <c r="EZ30" s="273">
        <v>6</v>
      </c>
      <c r="FA30" s="276">
        <v>7377</v>
      </c>
      <c r="FB30" s="272"/>
      <c r="FC30" s="275">
        <v>12</v>
      </c>
      <c r="FD30" s="273">
        <v>119</v>
      </c>
      <c r="FE30" s="273"/>
      <c r="FF30" s="276">
        <v>131</v>
      </c>
      <c r="FG30" s="272"/>
      <c r="FH30" s="273"/>
      <c r="FI30" s="272"/>
      <c r="FJ30" s="274">
        <v>18</v>
      </c>
      <c r="FK30" s="272"/>
      <c r="FL30" s="273">
        <v>115</v>
      </c>
      <c r="FM30" s="273">
        <v>61</v>
      </c>
      <c r="FN30" s="273">
        <v>360</v>
      </c>
      <c r="FO30" s="272">
        <v>536</v>
      </c>
      <c r="FP30" s="275">
        <v>2</v>
      </c>
      <c r="FQ30" s="273"/>
      <c r="FR30" s="273"/>
      <c r="FS30" s="276">
        <v>2</v>
      </c>
      <c r="FT30" s="272"/>
      <c r="FU30" s="273"/>
      <c r="FV30" s="272"/>
      <c r="FW30" s="274"/>
      <c r="FX30" s="274">
        <v>5</v>
      </c>
      <c r="FY30" s="272">
        <v>4</v>
      </c>
      <c r="FZ30" s="273">
        <v>1024</v>
      </c>
      <c r="GA30" s="273">
        <v>215</v>
      </c>
      <c r="GB30" s="273">
        <v>251</v>
      </c>
      <c r="GC30" s="272">
        <v>1494</v>
      </c>
      <c r="GD30" s="274"/>
      <c r="GE30" s="272">
        <v>1048</v>
      </c>
      <c r="GF30" s="273">
        <v>74</v>
      </c>
      <c r="GG30" s="272">
        <v>1122</v>
      </c>
      <c r="GH30" s="274"/>
      <c r="GI30" s="272"/>
      <c r="GJ30" s="273"/>
      <c r="GK30" s="273"/>
      <c r="GL30" s="272"/>
      <c r="GM30" s="274">
        <v>1856</v>
      </c>
      <c r="GN30" s="272">
        <v>1801</v>
      </c>
      <c r="GO30" s="273">
        <v>1463</v>
      </c>
      <c r="GP30" s="273">
        <v>148</v>
      </c>
      <c r="GQ30" s="273">
        <v>0</v>
      </c>
      <c r="GR30" s="272">
        <v>3412</v>
      </c>
      <c r="GS30" s="274">
        <v>129071</v>
      </c>
      <c r="GT30" s="277">
        <f>129071/52629283</f>
        <v>2.4524559834873676E-3</v>
      </c>
    </row>
    <row r="31" spans="2:202" s="147" customFormat="1" x14ac:dyDescent="0.2">
      <c r="B31" s="271" t="s">
        <v>209</v>
      </c>
      <c r="C31" s="272">
        <v>3</v>
      </c>
      <c r="D31" s="273"/>
      <c r="E31" s="273"/>
      <c r="F31" s="273"/>
      <c r="G31" s="272">
        <v>3</v>
      </c>
      <c r="H31" s="274"/>
      <c r="I31" s="272">
        <v>0</v>
      </c>
      <c r="J31" s="273"/>
      <c r="K31" s="272">
        <v>0</v>
      </c>
      <c r="L31" s="274"/>
      <c r="M31" s="274">
        <v>334</v>
      </c>
      <c r="N31" s="272">
        <v>330</v>
      </c>
      <c r="O31" s="273">
        <v>2</v>
      </c>
      <c r="P31" s="273">
        <v>12</v>
      </c>
      <c r="Q31" s="273">
        <v>43</v>
      </c>
      <c r="R31" s="273"/>
      <c r="S31" s="273">
        <v>36</v>
      </c>
      <c r="T31" s="273"/>
      <c r="U31" s="273"/>
      <c r="V31" s="272">
        <v>423</v>
      </c>
      <c r="W31" s="275"/>
      <c r="X31" s="273">
        <v>2</v>
      </c>
      <c r="Y31" s="272">
        <v>2</v>
      </c>
      <c r="Z31" s="275">
        <v>30</v>
      </c>
      <c r="AA31" s="273"/>
      <c r="AB31" s="272">
        <v>30</v>
      </c>
      <c r="AC31" s="275">
        <v>916</v>
      </c>
      <c r="AD31" s="273"/>
      <c r="AE31" s="276">
        <v>916</v>
      </c>
      <c r="AF31" s="272">
        <v>2</v>
      </c>
      <c r="AG31" s="273"/>
      <c r="AH31" s="273"/>
      <c r="AI31" s="273"/>
      <c r="AJ31" s="273"/>
      <c r="AK31" s="272">
        <v>2</v>
      </c>
      <c r="AL31" s="275"/>
      <c r="AM31" s="273"/>
      <c r="AN31" s="276"/>
      <c r="AO31" s="272"/>
      <c r="AP31" s="274"/>
      <c r="AQ31" s="272"/>
      <c r="AR31" s="273"/>
      <c r="AS31" s="273"/>
      <c r="AT31" s="272"/>
      <c r="AU31" s="275">
        <v>9</v>
      </c>
      <c r="AV31" s="273"/>
      <c r="AW31" s="273"/>
      <c r="AX31" s="273">
        <v>18</v>
      </c>
      <c r="AY31" s="273"/>
      <c r="AZ31" s="273">
        <v>21</v>
      </c>
      <c r="BA31" s="273"/>
      <c r="BB31" s="273"/>
      <c r="BC31" s="273"/>
      <c r="BD31" s="276">
        <v>48</v>
      </c>
      <c r="BE31" s="272"/>
      <c r="BF31" s="274"/>
      <c r="BG31" s="272">
        <v>2</v>
      </c>
      <c r="BH31" s="273">
        <v>107</v>
      </c>
      <c r="BI31" s="273">
        <v>103</v>
      </c>
      <c r="BJ31" s="273">
        <v>37</v>
      </c>
      <c r="BK31" s="273">
        <v>3</v>
      </c>
      <c r="BL31" s="273"/>
      <c r="BM31" s="272">
        <v>252</v>
      </c>
      <c r="BN31" s="274">
        <v>1</v>
      </c>
      <c r="BO31" s="274"/>
      <c r="BP31" s="274"/>
      <c r="BQ31" s="274"/>
      <c r="BR31" s="272">
        <v>0</v>
      </c>
      <c r="BS31" s="273"/>
      <c r="BT31" s="272">
        <v>0</v>
      </c>
      <c r="BU31" s="274"/>
      <c r="BV31" s="272">
        <v>0</v>
      </c>
      <c r="BW31" s="273"/>
      <c r="BX31" s="273"/>
      <c r="BY31" s="272">
        <v>0</v>
      </c>
      <c r="BZ31" s="275"/>
      <c r="CA31" s="273"/>
      <c r="CB31" s="273"/>
      <c r="CC31" s="273"/>
      <c r="CD31" s="273"/>
      <c r="CE31" s="273"/>
      <c r="CF31" s="273"/>
      <c r="CG31" s="273"/>
      <c r="CH31" s="273"/>
      <c r="CI31" s="273"/>
      <c r="CJ31" s="273"/>
      <c r="CK31" s="273"/>
      <c r="CL31" s="273"/>
      <c r="CM31" s="273"/>
      <c r="CN31" s="276"/>
      <c r="CO31" s="272"/>
      <c r="CP31" s="273"/>
      <c r="CQ31" s="272"/>
      <c r="CR31" s="274"/>
      <c r="CS31" s="272">
        <v>60</v>
      </c>
      <c r="CT31" s="273">
        <v>353</v>
      </c>
      <c r="CU31" s="273">
        <v>34036</v>
      </c>
      <c r="CV31" s="273">
        <v>1906</v>
      </c>
      <c r="CW31" s="273"/>
      <c r="CX31" s="273"/>
      <c r="CY31" s="273">
        <v>1</v>
      </c>
      <c r="CZ31" s="273"/>
      <c r="DA31" s="273"/>
      <c r="DB31" s="273"/>
      <c r="DC31" s="273"/>
      <c r="DD31" s="272">
        <v>36356</v>
      </c>
      <c r="DE31" s="275">
        <v>115</v>
      </c>
      <c r="DF31" s="273">
        <v>3</v>
      </c>
      <c r="DG31" s="273">
        <v>106</v>
      </c>
      <c r="DH31" s="273">
        <v>65</v>
      </c>
      <c r="DI31" s="273">
        <v>5</v>
      </c>
      <c r="DJ31" s="273">
        <v>1</v>
      </c>
      <c r="DK31" s="273"/>
      <c r="DL31" s="276">
        <v>295</v>
      </c>
      <c r="DM31" s="272"/>
      <c r="DN31" s="274"/>
      <c r="DO31" s="272"/>
      <c r="DP31" s="273"/>
      <c r="DQ31" s="272"/>
      <c r="DR31" s="274">
        <v>5</v>
      </c>
      <c r="DS31" s="272"/>
      <c r="DT31" s="273"/>
      <c r="DU31" s="272"/>
      <c r="DV31" s="275">
        <v>1</v>
      </c>
      <c r="DW31" s="273">
        <v>3</v>
      </c>
      <c r="DX31" s="276">
        <v>4</v>
      </c>
      <c r="DY31" s="272"/>
      <c r="DZ31" s="274"/>
      <c r="EA31" s="272">
        <v>8</v>
      </c>
      <c r="EB31" s="273"/>
      <c r="EC31" s="272">
        <v>8</v>
      </c>
      <c r="ED31" s="274"/>
      <c r="EE31" s="274"/>
      <c r="EF31" s="272"/>
      <c r="EG31" s="273">
        <v>1</v>
      </c>
      <c r="EH31" s="273">
        <v>5</v>
      </c>
      <c r="EI31" s="273"/>
      <c r="EJ31" s="273"/>
      <c r="EK31" s="273"/>
      <c r="EL31" s="273"/>
      <c r="EM31" s="272">
        <v>6</v>
      </c>
      <c r="EN31" s="275">
        <v>26</v>
      </c>
      <c r="EO31" s="273">
        <v>59</v>
      </c>
      <c r="EP31" s="273">
        <v>25</v>
      </c>
      <c r="EQ31" s="273">
        <v>57</v>
      </c>
      <c r="ER31" s="273">
        <v>80</v>
      </c>
      <c r="ES31" s="273">
        <v>1</v>
      </c>
      <c r="ET31" s="273">
        <v>138</v>
      </c>
      <c r="EU31" s="273">
        <v>5</v>
      </c>
      <c r="EV31" s="273">
        <v>0</v>
      </c>
      <c r="EW31" s="273">
        <v>1</v>
      </c>
      <c r="EX31" s="273"/>
      <c r="EY31" s="273"/>
      <c r="EZ31" s="273"/>
      <c r="FA31" s="276">
        <v>392</v>
      </c>
      <c r="FB31" s="272">
        <v>2</v>
      </c>
      <c r="FC31" s="275"/>
      <c r="FD31" s="273"/>
      <c r="FE31" s="273">
        <v>0</v>
      </c>
      <c r="FF31" s="276">
        <v>0</v>
      </c>
      <c r="FG31" s="272"/>
      <c r="FH31" s="273"/>
      <c r="FI31" s="272"/>
      <c r="FJ31" s="274"/>
      <c r="FK31" s="272"/>
      <c r="FL31" s="273"/>
      <c r="FM31" s="273"/>
      <c r="FN31" s="273"/>
      <c r="FO31" s="272"/>
      <c r="FP31" s="275"/>
      <c r="FQ31" s="273"/>
      <c r="FR31" s="273"/>
      <c r="FS31" s="276"/>
      <c r="FT31" s="272"/>
      <c r="FU31" s="273"/>
      <c r="FV31" s="272"/>
      <c r="FW31" s="274"/>
      <c r="FX31" s="274">
        <v>9</v>
      </c>
      <c r="FY31" s="272"/>
      <c r="FZ31" s="273"/>
      <c r="GA31" s="273"/>
      <c r="GB31" s="273"/>
      <c r="GC31" s="272"/>
      <c r="GD31" s="274"/>
      <c r="GE31" s="272">
        <v>12</v>
      </c>
      <c r="GF31" s="273"/>
      <c r="GG31" s="272">
        <v>12</v>
      </c>
      <c r="GH31" s="274"/>
      <c r="GI31" s="272">
        <v>3</v>
      </c>
      <c r="GJ31" s="273"/>
      <c r="GK31" s="273"/>
      <c r="GL31" s="272">
        <v>3</v>
      </c>
      <c r="GM31" s="274"/>
      <c r="GN31" s="272">
        <v>31</v>
      </c>
      <c r="GO31" s="273"/>
      <c r="GP31" s="273"/>
      <c r="GQ31" s="273"/>
      <c r="GR31" s="272">
        <v>31</v>
      </c>
      <c r="GS31" s="274">
        <v>39134</v>
      </c>
      <c r="GT31" s="277">
        <f>39134/52629283</f>
        <v>7.4357843712216263E-4</v>
      </c>
    </row>
    <row r="32" spans="2:202" s="147" customFormat="1" x14ac:dyDescent="0.2">
      <c r="B32" s="271" t="s">
        <v>233</v>
      </c>
      <c r="C32" s="272">
        <v>8</v>
      </c>
      <c r="D32" s="273"/>
      <c r="E32" s="273">
        <v>27</v>
      </c>
      <c r="F32" s="273"/>
      <c r="G32" s="272">
        <v>35</v>
      </c>
      <c r="H32" s="274"/>
      <c r="I32" s="272">
        <v>1</v>
      </c>
      <c r="J32" s="273"/>
      <c r="K32" s="272">
        <v>1</v>
      </c>
      <c r="L32" s="274"/>
      <c r="M32" s="274">
        <v>208</v>
      </c>
      <c r="N32" s="272">
        <v>1665</v>
      </c>
      <c r="O32" s="273">
        <v>42</v>
      </c>
      <c r="P32" s="273">
        <v>15</v>
      </c>
      <c r="Q32" s="273">
        <v>60</v>
      </c>
      <c r="R32" s="273"/>
      <c r="S32" s="273">
        <v>8</v>
      </c>
      <c r="T32" s="273">
        <v>0</v>
      </c>
      <c r="U32" s="273">
        <v>0</v>
      </c>
      <c r="V32" s="272">
        <v>1790</v>
      </c>
      <c r="W32" s="275">
        <v>2</v>
      </c>
      <c r="X32" s="273">
        <v>9</v>
      </c>
      <c r="Y32" s="272">
        <v>11</v>
      </c>
      <c r="Z32" s="275">
        <v>273</v>
      </c>
      <c r="AA32" s="273"/>
      <c r="AB32" s="272">
        <v>273</v>
      </c>
      <c r="AC32" s="275">
        <v>527</v>
      </c>
      <c r="AD32" s="273"/>
      <c r="AE32" s="276">
        <v>527</v>
      </c>
      <c r="AF32" s="272">
        <v>0</v>
      </c>
      <c r="AG32" s="273"/>
      <c r="AH32" s="273">
        <v>23</v>
      </c>
      <c r="AI32" s="273"/>
      <c r="AJ32" s="273"/>
      <c r="AK32" s="272">
        <v>23</v>
      </c>
      <c r="AL32" s="275"/>
      <c r="AM32" s="273"/>
      <c r="AN32" s="276"/>
      <c r="AO32" s="272"/>
      <c r="AP32" s="274"/>
      <c r="AQ32" s="272">
        <v>18</v>
      </c>
      <c r="AR32" s="273"/>
      <c r="AS32" s="273"/>
      <c r="AT32" s="272">
        <v>18</v>
      </c>
      <c r="AU32" s="275">
        <v>32</v>
      </c>
      <c r="AV32" s="273"/>
      <c r="AW32" s="273"/>
      <c r="AX32" s="273">
        <v>5</v>
      </c>
      <c r="AY32" s="273"/>
      <c r="AZ32" s="273">
        <v>17</v>
      </c>
      <c r="BA32" s="273"/>
      <c r="BB32" s="273"/>
      <c r="BC32" s="273"/>
      <c r="BD32" s="276">
        <v>54</v>
      </c>
      <c r="BE32" s="272"/>
      <c r="BF32" s="274">
        <v>1</v>
      </c>
      <c r="BG32" s="272">
        <v>6</v>
      </c>
      <c r="BH32" s="273">
        <v>22</v>
      </c>
      <c r="BI32" s="273">
        <v>62</v>
      </c>
      <c r="BJ32" s="273">
        <v>4</v>
      </c>
      <c r="BK32" s="273">
        <v>3</v>
      </c>
      <c r="BL32" s="273"/>
      <c r="BM32" s="272">
        <v>97</v>
      </c>
      <c r="BN32" s="274"/>
      <c r="BO32" s="274"/>
      <c r="BP32" s="274"/>
      <c r="BQ32" s="274">
        <v>2</v>
      </c>
      <c r="BR32" s="272">
        <v>4</v>
      </c>
      <c r="BS32" s="273"/>
      <c r="BT32" s="272">
        <v>4</v>
      </c>
      <c r="BU32" s="274"/>
      <c r="BV32" s="272"/>
      <c r="BW32" s="273"/>
      <c r="BX32" s="273"/>
      <c r="BY32" s="272"/>
      <c r="BZ32" s="275">
        <v>14</v>
      </c>
      <c r="CA32" s="273"/>
      <c r="CB32" s="273">
        <v>19</v>
      </c>
      <c r="CC32" s="273">
        <v>14</v>
      </c>
      <c r="CD32" s="273">
        <v>0</v>
      </c>
      <c r="CE32" s="273"/>
      <c r="CF32" s="273">
        <v>15</v>
      </c>
      <c r="CG32" s="273"/>
      <c r="CH32" s="273"/>
      <c r="CI32" s="273"/>
      <c r="CJ32" s="273"/>
      <c r="CK32" s="273"/>
      <c r="CL32" s="273"/>
      <c r="CM32" s="273"/>
      <c r="CN32" s="276">
        <v>62</v>
      </c>
      <c r="CO32" s="272"/>
      <c r="CP32" s="273"/>
      <c r="CQ32" s="272"/>
      <c r="CR32" s="274"/>
      <c r="CS32" s="272">
        <v>22</v>
      </c>
      <c r="CT32" s="273">
        <v>306</v>
      </c>
      <c r="CU32" s="273">
        <v>39408</v>
      </c>
      <c r="CV32" s="273">
        <v>3136</v>
      </c>
      <c r="CW32" s="273"/>
      <c r="CX32" s="273">
        <v>1</v>
      </c>
      <c r="CY32" s="273">
        <v>1</v>
      </c>
      <c r="CZ32" s="273"/>
      <c r="DA32" s="273"/>
      <c r="DB32" s="273"/>
      <c r="DC32" s="273">
        <v>1</v>
      </c>
      <c r="DD32" s="272">
        <v>42875</v>
      </c>
      <c r="DE32" s="275">
        <v>260</v>
      </c>
      <c r="DF32" s="273">
        <v>50</v>
      </c>
      <c r="DG32" s="273">
        <v>7</v>
      </c>
      <c r="DH32" s="273">
        <v>37</v>
      </c>
      <c r="DI32" s="273"/>
      <c r="DJ32" s="273">
        <v>1</v>
      </c>
      <c r="DK32" s="273"/>
      <c r="DL32" s="276">
        <v>355</v>
      </c>
      <c r="DM32" s="272"/>
      <c r="DN32" s="274"/>
      <c r="DO32" s="272"/>
      <c r="DP32" s="273"/>
      <c r="DQ32" s="272"/>
      <c r="DR32" s="274">
        <v>9</v>
      </c>
      <c r="DS32" s="272"/>
      <c r="DT32" s="273"/>
      <c r="DU32" s="272"/>
      <c r="DV32" s="275">
        <v>100</v>
      </c>
      <c r="DW32" s="273"/>
      <c r="DX32" s="276">
        <v>100</v>
      </c>
      <c r="DY32" s="272">
        <v>3</v>
      </c>
      <c r="DZ32" s="274"/>
      <c r="EA32" s="272">
        <v>15</v>
      </c>
      <c r="EB32" s="273"/>
      <c r="EC32" s="272">
        <v>15</v>
      </c>
      <c r="ED32" s="274"/>
      <c r="EE32" s="274"/>
      <c r="EF32" s="272">
        <v>13</v>
      </c>
      <c r="EG32" s="273">
        <v>16</v>
      </c>
      <c r="EH32" s="273">
        <v>8</v>
      </c>
      <c r="EI32" s="273">
        <v>120</v>
      </c>
      <c r="EJ32" s="273"/>
      <c r="EK32" s="273"/>
      <c r="EL32" s="273"/>
      <c r="EM32" s="272">
        <v>157</v>
      </c>
      <c r="EN32" s="275">
        <v>25</v>
      </c>
      <c r="EO32" s="273">
        <v>322</v>
      </c>
      <c r="EP32" s="273">
        <v>7</v>
      </c>
      <c r="EQ32" s="273">
        <v>54</v>
      </c>
      <c r="ER32" s="273">
        <v>145</v>
      </c>
      <c r="ES32" s="273">
        <v>7</v>
      </c>
      <c r="ET32" s="273">
        <v>73</v>
      </c>
      <c r="EU32" s="273"/>
      <c r="EV32" s="273">
        <v>2</v>
      </c>
      <c r="EW32" s="273">
        <v>5</v>
      </c>
      <c r="EX32" s="273"/>
      <c r="EY32" s="273">
        <v>2</v>
      </c>
      <c r="EZ32" s="273"/>
      <c r="FA32" s="276">
        <v>642</v>
      </c>
      <c r="FB32" s="272">
        <v>0</v>
      </c>
      <c r="FC32" s="275"/>
      <c r="FD32" s="273"/>
      <c r="FE32" s="273">
        <v>0</v>
      </c>
      <c r="FF32" s="276">
        <v>0</v>
      </c>
      <c r="FG32" s="272"/>
      <c r="FH32" s="273"/>
      <c r="FI32" s="272"/>
      <c r="FJ32" s="274"/>
      <c r="FK32" s="272">
        <v>2</v>
      </c>
      <c r="FL32" s="273"/>
      <c r="FM32" s="273"/>
      <c r="FN32" s="273"/>
      <c r="FO32" s="272">
        <v>2</v>
      </c>
      <c r="FP32" s="275"/>
      <c r="FQ32" s="273"/>
      <c r="FR32" s="273"/>
      <c r="FS32" s="276"/>
      <c r="FT32" s="272"/>
      <c r="FU32" s="273"/>
      <c r="FV32" s="272"/>
      <c r="FW32" s="274"/>
      <c r="FX32" s="274">
        <v>0</v>
      </c>
      <c r="FY32" s="272"/>
      <c r="FZ32" s="273">
        <v>3</v>
      </c>
      <c r="GA32" s="273"/>
      <c r="GB32" s="273">
        <v>7</v>
      </c>
      <c r="GC32" s="272">
        <v>10</v>
      </c>
      <c r="GD32" s="274">
        <v>2</v>
      </c>
      <c r="GE32" s="272">
        <v>51</v>
      </c>
      <c r="GF32" s="273"/>
      <c r="GG32" s="272">
        <v>51</v>
      </c>
      <c r="GH32" s="274"/>
      <c r="GI32" s="272">
        <v>1</v>
      </c>
      <c r="GJ32" s="273"/>
      <c r="GK32" s="273"/>
      <c r="GL32" s="272">
        <v>1</v>
      </c>
      <c r="GM32" s="274">
        <v>0</v>
      </c>
      <c r="GN32" s="272">
        <v>9</v>
      </c>
      <c r="GO32" s="273">
        <v>24</v>
      </c>
      <c r="GP32" s="273"/>
      <c r="GQ32" s="273">
        <v>1</v>
      </c>
      <c r="GR32" s="272">
        <v>34</v>
      </c>
      <c r="GS32" s="274">
        <v>47362</v>
      </c>
      <c r="GT32" s="277">
        <f>47362/52629283</f>
        <v>8.9991725709050608E-4</v>
      </c>
    </row>
    <row r="33" spans="2:202" s="147" customFormat="1" ht="12.75" thickBot="1" x14ac:dyDescent="0.25">
      <c r="B33" s="264" t="s">
        <v>580</v>
      </c>
      <c r="C33" s="235">
        <v>27</v>
      </c>
      <c r="D33" s="248">
        <v>16</v>
      </c>
      <c r="E33" s="248">
        <v>7</v>
      </c>
      <c r="F33" s="248"/>
      <c r="G33" s="235">
        <v>50</v>
      </c>
      <c r="H33" s="236"/>
      <c r="I33" s="235">
        <v>502</v>
      </c>
      <c r="J33" s="248">
        <v>1</v>
      </c>
      <c r="K33" s="235">
        <v>503</v>
      </c>
      <c r="L33" s="236"/>
      <c r="M33" s="236">
        <v>4635</v>
      </c>
      <c r="N33" s="235">
        <v>10320</v>
      </c>
      <c r="O33" s="248">
        <v>86</v>
      </c>
      <c r="P33" s="248">
        <v>65</v>
      </c>
      <c r="Q33" s="248">
        <v>453</v>
      </c>
      <c r="R33" s="248">
        <v>2</v>
      </c>
      <c r="S33" s="248">
        <v>52</v>
      </c>
      <c r="T33" s="248">
        <v>1</v>
      </c>
      <c r="U33" s="248"/>
      <c r="V33" s="235">
        <v>10979</v>
      </c>
      <c r="W33" s="237">
        <v>9</v>
      </c>
      <c r="X33" s="248">
        <v>1</v>
      </c>
      <c r="Y33" s="235">
        <v>10</v>
      </c>
      <c r="Z33" s="237">
        <v>130</v>
      </c>
      <c r="AA33" s="248"/>
      <c r="AB33" s="235">
        <v>130</v>
      </c>
      <c r="AC33" s="237">
        <v>3304</v>
      </c>
      <c r="AD33" s="248">
        <v>1</v>
      </c>
      <c r="AE33" s="238">
        <v>3305</v>
      </c>
      <c r="AF33" s="235">
        <v>17</v>
      </c>
      <c r="AG33" s="248"/>
      <c r="AH33" s="248">
        <v>48</v>
      </c>
      <c r="AI33" s="248">
        <v>4</v>
      </c>
      <c r="AJ33" s="248"/>
      <c r="AK33" s="235">
        <v>69</v>
      </c>
      <c r="AL33" s="237"/>
      <c r="AM33" s="248"/>
      <c r="AN33" s="238"/>
      <c r="AO33" s="235"/>
      <c r="AP33" s="236"/>
      <c r="AQ33" s="235">
        <v>61</v>
      </c>
      <c r="AR33" s="248">
        <v>4</v>
      </c>
      <c r="AS33" s="248"/>
      <c r="AT33" s="235">
        <v>65</v>
      </c>
      <c r="AU33" s="237">
        <v>155</v>
      </c>
      <c r="AV33" s="248">
        <v>10</v>
      </c>
      <c r="AW33" s="248">
        <v>4</v>
      </c>
      <c r="AX33" s="248">
        <v>17</v>
      </c>
      <c r="AY33" s="248"/>
      <c r="AZ33" s="248">
        <v>47</v>
      </c>
      <c r="BA33" s="248"/>
      <c r="BB33" s="248"/>
      <c r="BC33" s="248"/>
      <c r="BD33" s="238">
        <v>233</v>
      </c>
      <c r="BE33" s="235">
        <v>11</v>
      </c>
      <c r="BF33" s="236">
        <v>6</v>
      </c>
      <c r="BG33" s="235">
        <v>85</v>
      </c>
      <c r="BH33" s="248">
        <v>317</v>
      </c>
      <c r="BI33" s="248">
        <v>1435</v>
      </c>
      <c r="BJ33" s="248">
        <v>56</v>
      </c>
      <c r="BK33" s="248">
        <v>26</v>
      </c>
      <c r="BL33" s="248"/>
      <c r="BM33" s="235">
        <v>1919</v>
      </c>
      <c r="BN33" s="236">
        <v>2</v>
      </c>
      <c r="BO33" s="236"/>
      <c r="BP33" s="236">
        <v>8</v>
      </c>
      <c r="BQ33" s="236">
        <v>0</v>
      </c>
      <c r="BR33" s="235">
        <v>40</v>
      </c>
      <c r="BS33" s="248">
        <v>21</v>
      </c>
      <c r="BT33" s="235">
        <v>61</v>
      </c>
      <c r="BU33" s="236">
        <v>38</v>
      </c>
      <c r="BV33" s="235">
        <v>4</v>
      </c>
      <c r="BW33" s="248">
        <v>1</v>
      </c>
      <c r="BX33" s="248"/>
      <c r="BY33" s="235">
        <v>5</v>
      </c>
      <c r="BZ33" s="237">
        <v>30</v>
      </c>
      <c r="CA33" s="248"/>
      <c r="CB33" s="248">
        <v>10</v>
      </c>
      <c r="CC33" s="248">
        <v>7</v>
      </c>
      <c r="CD33" s="248">
        <v>13</v>
      </c>
      <c r="CE33" s="248">
        <v>2</v>
      </c>
      <c r="CF33" s="248">
        <v>10</v>
      </c>
      <c r="CG33" s="248">
        <v>15</v>
      </c>
      <c r="CH33" s="248"/>
      <c r="CI33" s="248">
        <v>1</v>
      </c>
      <c r="CJ33" s="248">
        <v>2</v>
      </c>
      <c r="CK33" s="248"/>
      <c r="CL33" s="248"/>
      <c r="CM33" s="248"/>
      <c r="CN33" s="238">
        <v>90</v>
      </c>
      <c r="CO33" s="235">
        <v>7</v>
      </c>
      <c r="CP33" s="248">
        <v>35</v>
      </c>
      <c r="CQ33" s="235">
        <v>42</v>
      </c>
      <c r="CR33" s="236">
        <v>1</v>
      </c>
      <c r="CS33" s="235">
        <v>58</v>
      </c>
      <c r="CT33" s="248">
        <v>1792</v>
      </c>
      <c r="CU33" s="248">
        <v>186633</v>
      </c>
      <c r="CV33" s="248">
        <v>20333</v>
      </c>
      <c r="CW33" s="248">
        <v>394</v>
      </c>
      <c r="CX33" s="248">
        <v>146</v>
      </c>
      <c r="CY33" s="248">
        <v>66</v>
      </c>
      <c r="CZ33" s="248">
        <v>20</v>
      </c>
      <c r="DA33" s="248">
        <v>1</v>
      </c>
      <c r="DB33" s="248"/>
      <c r="DC33" s="248"/>
      <c r="DD33" s="235">
        <v>209443</v>
      </c>
      <c r="DE33" s="237">
        <v>1138</v>
      </c>
      <c r="DF33" s="248">
        <v>99</v>
      </c>
      <c r="DG33" s="248">
        <v>617</v>
      </c>
      <c r="DH33" s="248">
        <v>487</v>
      </c>
      <c r="DI33" s="248">
        <v>48</v>
      </c>
      <c r="DJ33" s="248">
        <v>3</v>
      </c>
      <c r="DK33" s="248"/>
      <c r="DL33" s="238">
        <v>2392</v>
      </c>
      <c r="DM33" s="235"/>
      <c r="DN33" s="236"/>
      <c r="DO33" s="235">
        <v>9</v>
      </c>
      <c r="DP33" s="248">
        <v>4</v>
      </c>
      <c r="DQ33" s="235">
        <v>13</v>
      </c>
      <c r="DR33" s="236">
        <v>153</v>
      </c>
      <c r="DS33" s="235"/>
      <c r="DT33" s="248"/>
      <c r="DU33" s="235"/>
      <c r="DV33" s="237">
        <v>674</v>
      </c>
      <c r="DW33" s="248">
        <v>10</v>
      </c>
      <c r="DX33" s="238">
        <v>684</v>
      </c>
      <c r="DY33" s="235">
        <v>15</v>
      </c>
      <c r="DZ33" s="236"/>
      <c r="EA33" s="235">
        <v>69</v>
      </c>
      <c r="EB33" s="248"/>
      <c r="EC33" s="235">
        <v>69</v>
      </c>
      <c r="ED33" s="236">
        <v>1</v>
      </c>
      <c r="EE33" s="236"/>
      <c r="EF33" s="235">
        <v>12</v>
      </c>
      <c r="EG33" s="248">
        <v>613</v>
      </c>
      <c r="EH33" s="248">
        <v>67</v>
      </c>
      <c r="EI33" s="248">
        <v>17</v>
      </c>
      <c r="EJ33" s="248">
        <v>1</v>
      </c>
      <c r="EK33" s="248"/>
      <c r="EL33" s="248"/>
      <c r="EM33" s="235">
        <v>710</v>
      </c>
      <c r="EN33" s="237">
        <v>35</v>
      </c>
      <c r="EO33" s="248">
        <v>604</v>
      </c>
      <c r="EP33" s="248">
        <v>71</v>
      </c>
      <c r="EQ33" s="248">
        <v>340</v>
      </c>
      <c r="ER33" s="248">
        <v>333</v>
      </c>
      <c r="ES33" s="248">
        <v>8</v>
      </c>
      <c r="ET33" s="248">
        <v>349</v>
      </c>
      <c r="EU33" s="248"/>
      <c r="EV33" s="248">
        <v>0</v>
      </c>
      <c r="EW33" s="248">
        <v>8</v>
      </c>
      <c r="EX33" s="248"/>
      <c r="EY33" s="248">
        <v>3</v>
      </c>
      <c r="EZ33" s="248">
        <v>0</v>
      </c>
      <c r="FA33" s="238">
        <v>1751</v>
      </c>
      <c r="FB33" s="235">
        <v>0</v>
      </c>
      <c r="FC33" s="237"/>
      <c r="FD33" s="248">
        <v>2</v>
      </c>
      <c r="FE33" s="248">
        <v>2</v>
      </c>
      <c r="FF33" s="238">
        <v>4</v>
      </c>
      <c r="FG33" s="235">
        <v>1</v>
      </c>
      <c r="FH33" s="248"/>
      <c r="FI33" s="235">
        <v>1</v>
      </c>
      <c r="FJ33" s="236">
        <v>0</v>
      </c>
      <c r="FK33" s="235">
        <v>17</v>
      </c>
      <c r="FL33" s="248">
        <v>40</v>
      </c>
      <c r="FM33" s="248">
        <v>31</v>
      </c>
      <c r="FN33" s="248">
        <v>31</v>
      </c>
      <c r="FO33" s="235">
        <v>119</v>
      </c>
      <c r="FP33" s="237"/>
      <c r="FQ33" s="248"/>
      <c r="FR33" s="248"/>
      <c r="FS33" s="238"/>
      <c r="FT33" s="235"/>
      <c r="FU33" s="248"/>
      <c r="FV33" s="235"/>
      <c r="FW33" s="236"/>
      <c r="FX33" s="236">
        <v>58</v>
      </c>
      <c r="FY33" s="235">
        <v>15</v>
      </c>
      <c r="FZ33" s="248">
        <v>51</v>
      </c>
      <c r="GA33" s="248">
        <v>14</v>
      </c>
      <c r="GB33" s="248">
        <v>8</v>
      </c>
      <c r="GC33" s="235">
        <v>88</v>
      </c>
      <c r="GD33" s="236"/>
      <c r="GE33" s="235">
        <v>461</v>
      </c>
      <c r="GF33" s="248">
        <v>2</v>
      </c>
      <c r="GG33" s="235">
        <v>463</v>
      </c>
      <c r="GH33" s="236"/>
      <c r="GI33" s="235">
        <v>171</v>
      </c>
      <c r="GJ33" s="248"/>
      <c r="GK33" s="248">
        <v>0</v>
      </c>
      <c r="GL33" s="235">
        <v>171</v>
      </c>
      <c r="GM33" s="236">
        <v>178</v>
      </c>
      <c r="GN33" s="235">
        <v>247</v>
      </c>
      <c r="GO33" s="248">
        <v>125</v>
      </c>
      <c r="GP33" s="248">
        <v>10</v>
      </c>
      <c r="GQ33" s="248">
        <v>3</v>
      </c>
      <c r="GR33" s="235">
        <v>385</v>
      </c>
      <c r="GS33" s="236">
        <v>238860</v>
      </c>
      <c r="GT33" s="239">
        <f>238860/52629283</f>
        <v>4.5385379846425043E-3</v>
      </c>
    </row>
    <row r="34" spans="2:202" s="147" customFormat="1" ht="12.75" thickBot="1" x14ac:dyDescent="0.25">
      <c r="B34" s="265" t="s">
        <v>581</v>
      </c>
      <c r="C34" s="256">
        <v>794</v>
      </c>
      <c r="D34" s="257">
        <v>308</v>
      </c>
      <c r="E34" s="257">
        <v>350</v>
      </c>
      <c r="F34" s="257">
        <v>413</v>
      </c>
      <c r="G34" s="256">
        <v>1865</v>
      </c>
      <c r="H34" s="258"/>
      <c r="I34" s="256">
        <v>558454</v>
      </c>
      <c r="J34" s="257">
        <v>1</v>
      </c>
      <c r="K34" s="256">
        <v>558455</v>
      </c>
      <c r="L34" s="258">
        <v>1</v>
      </c>
      <c r="M34" s="258">
        <v>75805</v>
      </c>
      <c r="N34" s="256">
        <v>154921</v>
      </c>
      <c r="O34" s="257">
        <v>9523</v>
      </c>
      <c r="P34" s="257">
        <v>179</v>
      </c>
      <c r="Q34" s="257">
        <v>9247</v>
      </c>
      <c r="R34" s="257">
        <v>4</v>
      </c>
      <c r="S34" s="257">
        <v>193</v>
      </c>
      <c r="T34" s="257">
        <v>5</v>
      </c>
      <c r="U34" s="257">
        <v>0</v>
      </c>
      <c r="V34" s="256">
        <v>174072</v>
      </c>
      <c r="W34" s="259">
        <v>1416</v>
      </c>
      <c r="X34" s="257">
        <v>7930</v>
      </c>
      <c r="Y34" s="256">
        <v>9346</v>
      </c>
      <c r="Z34" s="259">
        <v>31059</v>
      </c>
      <c r="AA34" s="257">
        <v>201</v>
      </c>
      <c r="AB34" s="256">
        <v>31260</v>
      </c>
      <c r="AC34" s="259">
        <v>20256</v>
      </c>
      <c r="AD34" s="257">
        <v>12</v>
      </c>
      <c r="AE34" s="260">
        <v>20268</v>
      </c>
      <c r="AF34" s="256">
        <v>77</v>
      </c>
      <c r="AG34" s="257">
        <v>2</v>
      </c>
      <c r="AH34" s="257">
        <v>771</v>
      </c>
      <c r="AI34" s="257">
        <v>12</v>
      </c>
      <c r="AJ34" s="257">
        <v>1</v>
      </c>
      <c r="AK34" s="256">
        <v>863</v>
      </c>
      <c r="AL34" s="259">
        <v>2</v>
      </c>
      <c r="AM34" s="257">
        <v>84</v>
      </c>
      <c r="AN34" s="260">
        <v>86</v>
      </c>
      <c r="AO34" s="256"/>
      <c r="AP34" s="258"/>
      <c r="AQ34" s="256">
        <v>3024</v>
      </c>
      <c r="AR34" s="257">
        <v>16</v>
      </c>
      <c r="AS34" s="257"/>
      <c r="AT34" s="256">
        <v>3040</v>
      </c>
      <c r="AU34" s="259">
        <v>4685</v>
      </c>
      <c r="AV34" s="257">
        <v>237</v>
      </c>
      <c r="AW34" s="257">
        <v>120</v>
      </c>
      <c r="AX34" s="257">
        <v>755</v>
      </c>
      <c r="AY34" s="257">
        <v>0</v>
      </c>
      <c r="AZ34" s="257">
        <v>886</v>
      </c>
      <c r="BA34" s="257">
        <v>6</v>
      </c>
      <c r="BB34" s="257">
        <v>0</v>
      </c>
      <c r="BC34" s="257">
        <v>1</v>
      </c>
      <c r="BD34" s="260">
        <v>6690</v>
      </c>
      <c r="BE34" s="256">
        <v>19021</v>
      </c>
      <c r="BF34" s="258">
        <v>66</v>
      </c>
      <c r="BG34" s="256">
        <v>2363</v>
      </c>
      <c r="BH34" s="257">
        <v>4517</v>
      </c>
      <c r="BI34" s="257">
        <v>15169</v>
      </c>
      <c r="BJ34" s="257">
        <v>543</v>
      </c>
      <c r="BK34" s="257">
        <v>123</v>
      </c>
      <c r="BL34" s="257">
        <v>202</v>
      </c>
      <c r="BM34" s="256">
        <v>22917</v>
      </c>
      <c r="BN34" s="258">
        <v>8</v>
      </c>
      <c r="BO34" s="258"/>
      <c r="BP34" s="258">
        <v>100</v>
      </c>
      <c r="BQ34" s="258">
        <v>12</v>
      </c>
      <c r="BR34" s="256">
        <v>131</v>
      </c>
      <c r="BS34" s="257">
        <v>31</v>
      </c>
      <c r="BT34" s="256">
        <v>162</v>
      </c>
      <c r="BU34" s="258">
        <v>699</v>
      </c>
      <c r="BV34" s="256">
        <v>493741</v>
      </c>
      <c r="BW34" s="257">
        <v>2569</v>
      </c>
      <c r="BX34" s="257">
        <v>999</v>
      </c>
      <c r="BY34" s="256">
        <v>497309</v>
      </c>
      <c r="BZ34" s="259">
        <v>613</v>
      </c>
      <c r="CA34" s="257">
        <v>67</v>
      </c>
      <c r="CB34" s="257">
        <v>317</v>
      </c>
      <c r="CC34" s="257">
        <v>760</v>
      </c>
      <c r="CD34" s="257">
        <v>690</v>
      </c>
      <c r="CE34" s="257">
        <v>106</v>
      </c>
      <c r="CF34" s="257">
        <v>757</v>
      </c>
      <c r="CG34" s="257">
        <v>646</v>
      </c>
      <c r="CH34" s="257">
        <v>4</v>
      </c>
      <c r="CI34" s="257">
        <v>82</v>
      </c>
      <c r="CJ34" s="257">
        <v>285</v>
      </c>
      <c r="CK34" s="257"/>
      <c r="CL34" s="257"/>
      <c r="CM34" s="257"/>
      <c r="CN34" s="260">
        <v>4327</v>
      </c>
      <c r="CO34" s="256">
        <v>40669</v>
      </c>
      <c r="CP34" s="257">
        <v>35</v>
      </c>
      <c r="CQ34" s="256">
        <v>40704</v>
      </c>
      <c r="CR34" s="258">
        <v>5664</v>
      </c>
      <c r="CS34" s="256">
        <v>1324</v>
      </c>
      <c r="CT34" s="257">
        <v>9237</v>
      </c>
      <c r="CU34" s="257">
        <v>2211047</v>
      </c>
      <c r="CV34" s="257">
        <v>329738</v>
      </c>
      <c r="CW34" s="257">
        <v>8295</v>
      </c>
      <c r="CX34" s="257">
        <v>7111</v>
      </c>
      <c r="CY34" s="257">
        <v>2180</v>
      </c>
      <c r="CZ34" s="257">
        <v>1186</v>
      </c>
      <c r="DA34" s="257">
        <v>4</v>
      </c>
      <c r="DB34" s="257">
        <v>490</v>
      </c>
      <c r="DC34" s="257">
        <v>140</v>
      </c>
      <c r="DD34" s="256">
        <v>2570752</v>
      </c>
      <c r="DE34" s="259">
        <v>54784</v>
      </c>
      <c r="DF34" s="257">
        <v>4008</v>
      </c>
      <c r="DG34" s="257">
        <v>2322</v>
      </c>
      <c r="DH34" s="257">
        <v>4098</v>
      </c>
      <c r="DI34" s="257">
        <v>741</v>
      </c>
      <c r="DJ34" s="257">
        <v>12</v>
      </c>
      <c r="DK34" s="257"/>
      <c r="DL34" s="260">
        <v>65965</v>
      </c>
      <c r="DM34" s="256"/>
      <c r="DN34" s="258"/>
      <c r="DO34" s="256">
        <v>97</v>
      </c>
      <c r="DP34" s="257">
        <v>4</v>
      </c>
      <c r="DQ34" s="256">
        <v>101</v>
      </c>
      <c r="DR34" s="258">
        <v>574</v>
      </c>
      <c r="DS34" s="256"/>
      <c r="DT34" s="257"/>
      <c r="DU34" s="256"/>
      <c r="DV34" s="259">
        <v>19682</v>
      </c>
      <c r="DW34" s="257">
        <v>14</v>
      </c>
      <c r="DX34" s="260">
        <v>19696</v>
      </c>
      <c r="DY34" s="256">
        <v>443</v>
      </c>
      <c r="DZ34" s="258">
        <v>2</v>
      </c>
      <c r="EA34" s="256">
        <v>799</v>
      </c>
      <c r="EB34" s="257"/>
      <c r="EC34" s="256">
        <v>799</v>
      </c>
      <c r="ED34" s="258">
        <v>2</v>
      </c>
      <c r="EE34" s="258">
        <v>0</v>
      </c>
      <c r="EF34" s="256">
        <v>505</v>
      </c>
      <c r="EG34" s="257">
        <v>9057</v>
      </c>
      <c r="EH34" s="257">
        <v>1876</v>
      </c>
      <c r="EI34" s="257">
        <v>1315</v>
      </c>
      <c r="EJ34" s="257">
        <v>45</v>
      </c>
      <c r="EK34" s="257"/>
      <c r="EL34" s="257"/>
      <c r="EM34" s="256">
        <v>12798</v>
      </c>
      <c r="EN34" s="259">
        <v>442</v>
      </c>
      <c r="EO34" s="257">
        <v>17853</v>
      </c>
      <c r="EP34" s="257">
        <v>475</v>
      </c>
      <c r="EQ34" s="257">
        <v>10483</v>
      </c>
      <c r="ER34" s="257">
        <v>11585</v>
      </c>
      <c r="ES34" s="257">
        <v>186</v>
      </c>
      <c r="ET34" s="257">
        <v>2058</v>
      </c>
      <c r="EU34" s="257">
        <v>39</v>
      </c>
      <c r="EV34" s="257">
        <v>26</v>
      </c>
      <c r="EW34" s="257">
        <v>79</v>
      </c>
      <c r="EX34" s="257">
        <v>86</v>
      </c>
      <c r="EY34" s="257">
        <v>61</v>
      </c>
      <c r="EZ34" s="257">
        <v>6</v>
      </c>
      <c r="FA34" s="260">
        <v>43379</v>
      </c>
      <c r="FB34" s="256">
        <v>11</v>
      </c>
      <c r="FC34" s="259">
        <v>24</v>
      </c>
      <c r="FD34" s="257">
        <v>237</v>
      </c>
      <c r="FE34" s="257">
        <v>3</v>
      </c>
      <c r="FF34" s="260">
        <v>264</v>
      </c>
      <c r="FG34" s="256">
        <v>16</v>
      </c>
      <c r="FH34" s="257">
        <v>10</v>
      </c>
      <c r="FI34" s="256">
        <v>26</v>
      </c>
      <c r="FJ34" s="258">
        <v>45</v>
      </c>
      <c r="FK34" s="256">
        <v>53</v>
      </c>
      <c r="FL34" s="257">
        <v>1004</v>
      </c>
      <c r="FM34" s="257">
        <v>260</v>
      </c>
      <c r="FN34" s="257">
        <v>639</v>
      </c>
      <c r="FO34" s="256">
        <v>1956</v>
      </c>
      <c r="FP34" s="259">
        <v>3</v>
      </c>
      <c r="FQ34" s="257"/>
      <c r="FR34" s="257">
        <v>4</v>
      </c>
      <c r="FS34" s="260">
        <v>7</v>
      </c>
      <c r="FT34" s="256">
        <v>720</v>
      </c>
      <c r="FU34" s="257"/>
      <c r="FV34" s="256">
        <v>720</v>
      </c>
      <c r="FW34" s="258"/>
      <c r="FX34" s="258">
        <v>4303</v>
      </c>
      <c r="FY34" s="256">
        <v>89</v>
      </c>
      <c r="FZ34" s="257">
        <v>2254</v>
      </c>
      <c r="GA34" s="257">
        <v>784</v>
      </c>
      <c r="GB34" s="257">
        <v>438</v>
      </c>
      <c r="GC34" s="256">
        <v>3565</v>
      </c>
      <c r="GD34" s="258">
        <v>3</v>
      </c>
      <c r="GE34" s="256">
        <v>5154</v>
      </c>
      <c r="GF34" s="257">
        <v>234</v>
      </c>
      <c r="GG34" s="256">
        <v>5388</v>
      </c>
      <c r="GH34" s="258"/>
      <c r="GI34" s="256">
        <v>717164</v>
      </c>
      <c r="GJ34" s="257">
        <v>101</v>
      </c>
      <c r="GK34" s="257">
        <v>0</v>
      </c>
      <c r="GL34" s="256">
        <v>717265</v>
      </c>
      <c r="GM34" s="258">
        <v>4077</v>
      </c>
      <c r="GN34" s="256">
        <v>3003</v>
      </c>
      <c r="GO34" s="257">
        <v>3106</v>
      </c>
      <c r="GP34" s="257">
        <v>759</v>
      </c>
      <c r="GQ34" s="257">
        <v>8</v>
      </c>
      <c r="GR34" s="256">
        <v>6876</v>
      </c>
      <c r="GS34" s="258">
        <v>4931757</v>
      </c>
      <c r="GT34" s="270">
        <f>4931757/52629283</f>
        <v>9.3707470800998754E-2</v>
      </c>
    </row>
    <row r="35" spans="2:202" s="147" customFormat="1" x14ac:dyDescent="0.2">
      <c r="B35" s="264" t="s">
        <v>35</v>
      </c>
      <c r="C35" s="235">
        <v>3</v>
      </c>
      <c r="D35" s="248"/>
      <c r="E35" s="248"/>
      <c r="F35" s="248"/>
      <c r="G35" s="235">
        <v>3</v>
      </c>
      <c r="H35" s="236"/>
      <c r="I35" s="235">
        <v>4</v>
      </c>
      <c r="J35" s="248"/>
      <c r="K35" s="235">
        <v>4</v>
      </c>
      <c r="L35" s="236"/>
      <c r="M35" s="236">
        <v>103</v>
      </c>
      <c r="N35" s="235">
        <v>507</v>
      </c>
      <c r="O35" s="248"/>
      <c r="P35" s="248"/>
      <c r="Q35" s="248"/>
      <c r="R35" s="248"/>
      <c r="S35" s="248">
        <v>3</v>
      </c>
      <c r="T35" s="248"/>
      <c r="U35" s="248"/>
      <c r="V35" s="235">
        <v>510</v>
      </c>
      <c r="W35" s="237">
        <v>1</v>
      </c>
      <c r="X35" s="248"/>
      <c r="Y35" s="235">
        <v>1</v>
      </c>
      <c r="Z35" s="237">
        <v>1429</v>
      </c>
      <c r="AA35" s="248"/>
      <c r="AB35" s="235">
        <v>1429</v>
      </c>
      <c r="AC35" s="237">
        <v>207</v>
      </c>
      <c r="AD35" s="248"/>
      <c r="AE35" s="238">
        <v>207</v>
      </c>
      <c r="AF35" s="235">
        <v>1</v>
      </c>
      <c r="AG35" s="248"/>
      <c r="AH35" s="248"/>
      <c r="AI35" s="248"/>
      <c r="AJ35" s="248"/>
      <c r="AK35" s="235">
        <v>1</v>
      </c>
      <c r="AL35" s="237"/>
      <c r="AM35" s="248"/>
      <c r="AN35" s="238"/>
      <c r="AO35" s="235"/>
      <c r="AP35" s="236"/>
      <c r="AQ35" s="235"/>
      <c r="AR35" s="248">
        <v>0</v>
      </c>
      <c r="AS35" s="248"/>
      <c r="AT35" s="235">
        <v>0</v>
      </c>
      <c r="AU35" s="237"/>
      <c r="AV35" s="248"/>
      <c r="AW35" s="248"/>
      <c r="AX35" s="248"/>
      <c r="AY35" s="248"/>
      <c r="AZ35" s="248"/>
      <c r="BA35" s="248"/>
      <c r="BB35" s="248"/>
      <c r="BC35" s="248"/>
      <c r="BD35" s="238"/>
      <c r="BE35" s="235"/>
      <c r="BF35" s="236"/>
      <c r="BG35" s="235">
        <v>12</v>
      </c>
      <c r="BH35" s="248">
        <v>13</v>
      </c>
      <c r="BI35" s="248">
        <v>13</v>
      </c>
      <c r="BJ35" s="248">
        <v>0</v>
      </c>
      <c r="BK35" s="248">
        <v>2</v>
      </c>
      <c r="BL35" s="248"/>
      <c r="BM35" s="235">
        <v>40</v>
      </c>
      <c r="BN35" s="236"/>
      <c r="BO35" s="236"/>
      <c r="BP35" s="236"/>
      <c r="BQ35" s="236"/>
      <c r="BR35" s="235"/>
      <c r="BS35" s="248"/>
      <c r="BT35" s="235"/>
      <c r="BU35" s="236"/>
      <c r="BV35" s="235"/>
      <c r="BW35" s="248"/>
      <c r="BX35" s="248"/>
      <c r="BY35" s="235"/>
      <c r="BZ35" s="237"/>
      <c r="CA35" s="248"/>
      <c r="CB35" s="248"/>
      <c r="CC35" s="248"/>
      <c r="CD35" s="248"/>
      <c r="CE35" s="248"/>
      <c r="CF35" s="248"/>
      <c r="CG35" s="248"/>
      <c r="CH35" s="248"/>
      <c r="CI35" s="248"/>
      <c r="CJ35" s="248"/>
      <c r="CK35" s="248"/>
      <c r="CL35" s="248"/>
      <c r="CM35" s="248"/>
      <c r="CN35" s="238"/>
      <c r="CO35" s="235"/>
      <c r="CP35" s="248"/>
      <c r="CQ35" s="235"/>
      <c r="CR35" s="236">
        <v>16</v>
      </c>
      <c r="CS35" s="235">
        <v>12</v>
      </c>
      <c r="CT35" s="248">
        <v>96</v>
      </c>
      <c r="CU35" s="248">
        <v>28020</v>
      </c>
      <c r="CV35" s="248">
        <v>21150</v>
      </c>
      <c r="CW35" s="248"/>
      <c r="CX35" s="248"/>
      <c r="CY35" s="248"/>
      <c r="CZ35" s="248"/>
      <c r="DA35" s="248"/>
      <c r="DB35" s="248"/>
      <c r="DC35" s="248"/>
      <c r="DD35" s="235">
        <v>49278</v>
      </c>
      <c r="DE35" s="237">
        <v>29</v>
      </c>
      <c r="DF35" s="248"/>
      <c r="DG35" s="248"/>
      <c r="DH35" s="248">
        <v>51</v>
      </c>
      <c r="DI35" s="248">
        <v>1</v>
      </c>
      <c r="DJ35" s="248"/>
      <c r="DK35" s="248"/>
      <c r="DL35" s="238">
        <v>81</v>
      </c>
      <c r="DM35" s="235"/>
      <c r="DN35" s="236"/>
      <c r="DO35" s="235"/>
      <c r="DP35" s="248"/>
      <c r="DQ35" s="235"/>
      <c r="DR35" s="236"/>
      <c r="DS35" s="235"/>
      <c r="DT35" s="248"/>
      <c r="DU35" s="235"/>
      <c r="DV35" s="237"/>
      <c r="DW35" s="248"/>
      <c r="DX35" s="238"/>
      <c r="DY35" s="235"/>
      <c r="DZ35" s="236"/>
      <c r="EA35" s="235">
        <v>13</v>
      </c>
      <c r="EB35" s="248"/>
      <c r="EC35" s="235">
        <v>13</v>
      </c>
      <c r="ED35" s="236"/>
      <c r="EE35" s="236"/>
      <c r="EF35" s="235"/>
      <c r="EG35" s="248">
        <v>0</v>
      </c>
      <c r="EH35" s="248">
        <v>10</v>
      </c>
      <c r="EI35" s="248"/>
      <c r="EJ35" s="248"/>
      <c r="EK35" s="248"/>
      <c r="EL35" s="248"/>
      <c r="EM35" s="235">
        <v>10</v>
      </c>
      <c r="EN35" s="237">
        <v>13</v>
      </c>
      <c r="EO35" s="248">
        <v>17</v>
      </c>
      <c r="EP35" s="248">
        <v>1</v>
      </c>
      <c r="EQ35" s="248">
        <v>24</v>
      </c>
      <c r="ER35" s="248">
        <v>870</v>
      </c>
      <c r="ES35" s="248">
        <v>6</v>
      </c>
      <c r="ET35" s="248">
        <v>29</v>
      </c>
      <c r="EU35" s="248">
        <v>13</v>
      </c>
      <c r="EV35" s="248">
        <v>0</v>
      </c>
      <c r="EW35" s="248">
        <v>0</v>
      </c>
      <c r="EX35" s="248"/>
      <c r="EY35" s="248">
        <v>2</v>
      </c>
      <c r="EZ35" s="248"/>
      <c r="FA35" s="238">
        <v>975</v>
      </c>
      <c r="FB35" s="235"/>
      <c r="FC35" s="237"/>
      <c r="FD35" s="248"/>
      <c r="FE35" s="248"/>
      <c r="FF35" s="238"/>
      <c r="FG35" s="235"/>
      <c r="FH35" s="248">
        <v>310</v>
      </c>
      <c r="FI35" s="235">
        <v>310</v>
      </c>
      <c r="FJ35" s="236"/>
      <c r="FK35" s="235">
        <v>1</v>
      </c>
      <c r="FL35" s="248"/>
      <c r="FM35" s="248"/>
      <c r="FN35" s="248"/>
      <c r="FO35" s="235">
        <v>1</v>
      </c>
      <c r="FP35" s="237"/>
      <c r="FQ35" s="248"/>
      <c r="FR35" s="248"/>
      <c r="FS35" s="238"/>
      <c r="FT35" s="235"/>
      <c r="FU35" s="248"/>
      <c r="FV35" s="235"/>
      <c r="FW35" s="236"/>
      <c r="FX35" s="236">
        <v>39</v>
      </c>
      <c r="FY35" s="235">
        <v>1</v>
      </c>
      <c r="FZ35" s="248"/>
      <c r="GA35" s="248"/>
      <c r="GB35" s="248"/>
      <c r="GC35" s="235">
        <v>1</v>
      </c>
      <c r="GD35" s="236"/>
      <c r="GE35" s="235">
        <v>11442</v>
      </c>
      <c r="GF35" s="248"/>
      <c r="GG35" s="235">
        <v>11442</v>
      </c>
      <c r="GH35" s="236"/>
      <c r="GI35" s="235">
        <v>8</v>
      </c>
      <c r="GJ35" s="248"/>
      <c r="GK35" s="248"/>
      <c r="GL35" s="235">
        <v>8</v>
      </c>
      <c r="GM35" s="236"/>
      <c r="GN35" s="235"/>
      <c r="GO35" s="248"/>
      <c r="GP35" s="248"/>
      <c r="GQ35" s="248"/>
      <c r="GR35" s="235"/>
      <c r="GS35" s="236">
        <v>64472</v>
      </c>
      <c r="GT35" s="239">
        <f>64472/52629283</f>
        <v>1.2250214391102384E-3</v>
      </c>
    </row>
    <row r="36" spans="2:202" s="147" customFormat="1" x14ac:dyDescent="0.2">
      <c r="B36" s="271" t="s">
        <v>114</v>
      </c>
      <c r="C36" s="272">
        <v>289</v>
      </c>
      <c r="D36" s="273"/>
      <c r="E36" s="273"/>
      <c r="F36" s="273"/>
      <c r="G36" s="272">
        <v>289</v>
      </c>
      <c r="H36" s="274"/>
      <c r="I36" s="272">
        <v>123</v>
      </c>
      <c r="J36" s="273"/>
      <c r="K36" s="272">
        <v>123</v>
      </c>
      <c r="L36" s="274"/>
      <c r="M36" s="274">
        <v>65917</v>
      </c>
      <c r="N36" s="272">
        <v>35968</v>
      </c>
      <c r="O36" s="273">
        <v>63</v>
      </c>
      <c r="P36" s="273"/>
      <c r="Q36" s="273"/>
      <c r="R36" s="273"/>
      <c r="S36" s="273">
        <v>7</v>
      </c>
      <c r="T36" s="273"/>
      <c r="U36" s="273"/>
      <c r="V36" s="272">
        <v>36038</v>
      </c>
      <c r="W36" s="275">
        <v>6</v>
      </c>
      <c r="X36" s="273">
        <v>4</v>
      </c>
      <c r="Y36" s="272">
        <v>10</v>
      </c>
      <c r="Z36" s="275">
        <v>223</v>
      </c>
      <c r="AA36" s="273">
        <v>1</v>
      </c>
      <c r="AB36" s="272">
        <v>224</v>
      </c>
      <c r="AC36" s="275">
        <v>30</v>
      </c>
      <c r="AD36" s="273"/>
      <c r="AE36" s="276">
        <v>30</v>
      </c>
      <c r="AF36" s="272">
        <v>5</v>
      </c>
      <c r="AG36" s="273"/>
      <c r="AH36" s="273">
        <v>21</v>
      </c>
      <c r="AI36" s="273"/>
      <c r="AJ36" s="273"/>
      <c r="AK36" s="272">
        <v>26</v>
      </c>
      <c r="AL36" s="275"/>
      <c r="AM36" s="273">
        <v>1</v>
      </c>
      <c r="AN36" s="276">
        <v>1</v>
      </c>
      <c r="AO36" s="272"/>
      <c r="AP36" s="274"/>
      <c r="AQ36" s="272">
        <v>2</v>
      </c>
      <c r="AR36" s="273">
        <v>92</v>
      </c>
      <c r="AS36" s="273"/>
      <c r="AT36" s="272">
        <v>94</v>
      </c>
      <c r="AU36" s="275"/>
      <c r="AV36" s="273"/>
      <c r="AW36" s="273"/>
      <c r="AX36" s="273"/>
      <c r="AY36" s="273"/>
      <c r="AZ36" s="273"/>
      <c r="BA36" s="273"/>
      <c r="BB36" s="273"/>
      <c r="BC36" s="273"/>
      <c r="BD36" s="276"/>
      <c r="BE36" s="272">
        <v>4</v>
      </c>
      <c r="BF36" s="274">
        <v>423</v>
      </c>
      <c r="BG36" s="272">
        <v>363</v>
      </c>
      <c r="BH36" s="273">
        <v>898</v>
      </c>
      <c r="BI36" s="273">
        <v>5691</v>
      </c>
      <c r="BJ36" s="273">
        <v>11</v>
      </c>
      <c r="BK36" s="273">
        <v>41</v>
      </c>
      <c r="BL36" s="273"/>
      <c r="BM36" s="272">
        <v>7004</v>
      </c>
      <c r="BN36" s="274">
        <v>3</v>
      </c>
      <c r="BO36" s="274"/>
      <c r="BP36" s="274">
        <v>1</v>
      </c>
      <c r="BQ36" s="274">
        <v>7</v>
      </c>
      <c r="BR36" s="272">
        <v>169</v>
      </c>
      <c r="BS36" s="273"/>
      <c r="BT36" s="272">
        <v>169</v>
      </c>
      <c r="BU36" s="274"/>
      <c r="BV36" s="272">
        <v>514</v>
      </c>
      <c r="BW36" s="273">
        <v>50415</v>
      </c>
      <c r="BX36" s="273">
        <v>32791</v>
      </c>
      <c r="BY36" s="272">
        <v>83720</v>
      </c>
      <c r="BZ36" s="275"/>
      <c r="CA36" s="273"/>
      <c r="CB36" s="273"/>
      <c r="CC36" s="273"/>
      <c r="CD36" s="273"/>
      <c r="CE36" s="273"/>
      <c r="CF36" s="273"/>
      <c r="CG36" s="273"/>
      <c r="CH36" s="273"/>
      <c r="CI36" s="273"/>
      <c r="CJ36" s="273"/>
      <c r="CK36" s="273"/>
      <c r="CL36" s="273"/>
      <c r="CM36" s="273"/>
      <c r="CN36" s="276"/>
      <c r="CO36" s="272">
        <v>3</v>
      </c>
      <c r="CP36" s="273"/>
      <c r="CQ36" s="272">
        <v>3</v>
      </c>
      <c r="CR36" s="274">
        <v>8</v>
      </c>
      <c r="CS36" s="272">
        <v>108</v>
      </c>
      <c r="CT36" s="273">
        <v>5</v>
      </c>
      <c r="CU36" s="273">
        <v>240536</v>
      </c>
      <c r="CV36" s="273">
        <v>146415</v>
      </c>
      <c r="CW36" s="273">
        <v>1</v>
      </c>
      <c r="CX36" s="273">
        <v>3</v>
      </c>
      <c r="CY36" s="273"/>
      <c r="CZ36" s="273"/>
      <c r="DA36" s="273"/>
      <c r="DB36" s="273"/>
      <c r="DC36" s="273"/>
      <c r="DD36" s="272">
        <v>387068</v>
      </c>
      <c r="DE36" s="275">
        <v>427</v>
      </c>
      <c r="DF36" s="273"/>
      <c r="DG36" s="273">
        <v>6</v>
      </c>
      <c r="DH36" s="273">
        <v>4</v>
      </c>
      <c r="DI36" s="273"/>
      <c r="DJ36" s="273"/>
      <c r="DK36" s="273"/>
      <c r="DL36" s="276">
        <v>437</v>
      </c>
      <c r="DM36" s="272"/>
      <c r="DN36" s="274"/>
      <c r="DO36" s="272"/>
      <c r="DP36" s="273"/>
      <c r="DQ36" s="272"/>
      <c r="DR36" s="274">
        <v>23</v>
      </c>
      <c r="DS36" s="272">
        <v>207</v>
      </c>
      <c r="DT36" s="273"/>
      <c r="DU36" s="272">
        <v>207</v>
      </c>
      <c r="DV36" s="275">
        <v>9</v>
      </c>
      <c r="DW36" s="273"/>
      <c r="DX36" s="276">
        <v>9</v>
      </c>
      <c r="DY36" s="272">
        <v>9</v>
      </c>
      <c r="DZ36" s="274">
        <v>2</v>
      </c>
      <c r="EA36" s="272">
        <v>60</v>
      </c>
      <c r="EB36" s="273"/>
      <c r="EC36" s="272">
        <v>60</v>
      </c>
      <c r="ED36" s="274"/>
      <c r="EE36" s="274">
        <v>1</v>
      </c>
      <c r="EF36" s="272">
        <v>134</v>
      </c>
      <c r="EG36" s="273">
        <v>12</v>
      </c>
      <c r="EH36" s="273">
        <v>186</v>
      </c>
      <c r="EI36" s="273"/>
      <c r="EJ36" s="273"/>
      <c r="EK36" s="273"/>
      <c r="EL36" s="273"/>
      <c r="EM36" s="272">
        <v>332</v>
      </c>
      <c r="EN36" s="275">
        <v>18</v>
      </c>
      <c r="EO36" s="273">
        <v>889</v>
      </c>
      <c r="EP36" s="273">
        <v>3</v>
      </c>
      <c r="EQ36" s="273">
        <v>15</v>
      </c>
      <c r="ER36" s="273">
        <v>149</v>
      </c>
      <c r="ES36" s="273"/>
      <c r="ET36" s="273">
        <v>14</v>
      </c>
      <c r="EU36" s="273">
        <v>1</v>
      </c>
      <c r="EV36" s="273"/>
      <c r="EW36" s="273"/>
      <c r="EX36" s="273"/>
      <c r="EY36" s="273"/>
      <c r="EZ36" s="273"/>
      <c r="FA36" s="276">
        <v>1089</v>
      </c>
      <c r="FB36" s="272"/>
      <c r="FC36" s="275"/>
      <c r="FD36" s="273"/>
      <c r="FE36" s="273">
        <v>0</v>
      </c>
      <c r="FF36" s="276">
        <v>0</v>
      </c>
      <c r="FG36" s="272"/>
      <c r="FH36" s="273">
        <v>3</v>
      </c>
      <c r="FI36" s="272">
        <v>3</v>
      </c>
      <c r="FJ36" s="274"/>
      <c r="FK36" s="272">
        <v>11066</v>
      </c>
      <c r="FL36" s="273"/>
      <c r="FM36" s="273"/>
      <c r="FN36" s="273">
        <v>8</v>
      </c>
      <c r="FO36" s="272">
        <v>11074</v>
      </c>
      <c r="FP36" s="275">
        <v>3</v>
      </c>
      <c r="FQ36" s="273">
        <v>162</v>
      </c>
      <c r="FR36" s="273"/>
      <c r="FS36" s="276">
        <v>165</v>
      </c>
      <c r="FT36" s="272"/>
      <c r="FU36" s="273"/>
      <c r="FV36" s="272"/>
      <c r="FW36" s="274"/>
      <c r="FX36" s="274">
        <v>363090</v>
      </c>
      <c r="FY36" s="272">
        <v>3</v>
      </c>
      <c r="FZ36" s="273">
        <v>0</v>
      </c>
      <c r="GA36" s="273"/>
      <c r="GB36" s="273"/>
      <c r="GC36" s="272">
        <v>3</v>
      </c>
      <c r="GD36" s="274"/>
      <c r="GE36" s="272">
        <v>10992</v>
      </c>
      <c r="GF36" s="273"/>
      <c r="GG36" s="272">
        <v>10992</v>
      </c>
      <c r="GH36" s="274"/>
      <c r="GI36" s="272">
        <v>158</v>
      </c>
      <c r="GJ36" s="273"/>
      <c r="GK36" s="273"/>
      <c r="GL36" s="272">
        <v>158</v>
      </c>
      <c r="GM36" s="274"/>
      <c r="GN36" s="272"/>
      <c r="GO36" s="273">
        <v>8</v>
      </c>
      <c r="GP36" s="273">
        <v>6</v>
      </c>
      <c r="GQ36" s="273">
        <v>4</v>
      </c>
      <c r="GR36" s="272">
        <v>18</v>
      </c>
      <c r="GS36" s="274">
        <v>968834</v>
      </c>
      <c r="GT36" s="277">
        <f>968834/52629283</f>
        <v>1.8408649040497094E-2</v>
      </c>
    </row>
    <row r="37" spans="2:202" s="147" customFormat="1" x14ac:dyDescent="0.2">
      <c r="B37" s="271" t="s">
        <v>118</v>
      </c>
      <c r="C37" s="272">
        <v>98</v>
      </c>
      <c r="D37" s="273"/>
      <c r="E37" s="273"/>
      <c r="F37" s="273"/>
      <c r="G37" s="272">
        <v>98</v>
      </c>
      <c r="H37" s="274"/>
      <c r="I37" s="272"/>
      <c r="J37" s="273"/>
      <c r="K37" s="272"/>
      <c r="L37" s="274"/>
      <c r="M37" s="274">
        <v>901</v>
      </c>
      <c r="N37" s="272">
        <v>5407</v>
      </c>
      <c r="O37" s="273">
        <v>20</v>
      </c>
      <c r="P37" s="273">
        <v>6</v>
      </c>
      <c r="Q37" s="273">
        <v>6</v>
      </c>
      <c r="R37" s="273">
        <v>2</v>
      </c>
      <c r="S37" s="273">
        <v>10</v>
      </c>
      <c r="T37" s="273">
        <v>0</v>
      </c>
      <c r="U37" s="273">
        <v>3</v>
      </c>
      <c r="V37" s="272">
        <v>5454</v>
      </c>
      <c r="W37" s="275">
        <v>1</v>
      </c>
      <c r="X37" s="273">
        <v>11</v>
      </c>
      <c r="Y37" s="272">
        <v>12</v>
      </c>
      <c r="Z37" s="275">
        <v>18364</v>
      </c>
      <c r="AA37" s="273"/>
      <c r="AB37" s="272">
        <v>18364</v>
      </c>
      <c r="AC37" s="275">
        <v>1507</v>
      </c>
      <c r="AD37" s="273">
        <v>1</v>
      </c>
      <c r="AE37" s="276">
        <v>1508</v>
      </c>
      <c r="AF37" s="272">
        <v>52</v>
      </c>
      <c r="AG37" s="273"/>
      <c r="AH37" s="273"/>
      <c r="AI37" s="273"/>
      <c r="AJ37" s="273"/>
      <c r="AK37" s="272">
        <v>52</v>
      </c>
      <c r="AL37" s="275">
        <v>6</v>
      </c>
      <c r="AM37" s="273"/>
      <c r="AN37" s="276">
        <v>6</v>
      </c>
      <c r="AO37" s="272"/>
      <c r="AP37" s="274"/>
      <c r="AQ37" s="272"/>
      <c r="AR37" s="273">
        <v>5</v>
      </c>
      <c r="AS37" s="273"/>
      <c r="AT37" s="272">
        <v>5</v>
      </c>
      <c r="AU37" s="275">
        <v>3</v>
      </c>
      <c r="AV37" s="273"/>
      <c r="AW37" s="273"/>
      <c r="AX37" s="273"/>
      <c r="AY37" s="273"/>
      <c r="AZ37" s="273">
        <v>2</v>
      </c>
      <c r="BA37" s="273"/>
      <c r="BB37" s="273"/>
      <c r="BC37" s="273"/>
      <c r="BD37" s="276">
        <v>5</v>
      </c>
      <c r="BE37" s="272">
        <v>1</v>
      </c>
      <c r="BF37" s="274"/>
      <c r="BG37" s="272">
        <v>87</v>
      </c>
      <c r="BH37" s="273">
        <v>109</v>
      </c>
      <c r="BI37" s="273">
        <v>268</v>
      </c>
      <c r="BJ37" s="273">
        <v>13</v>
      </c>
      <c r="BK37" s="273">
        <v>20</v>
      </c>
      <c r="BL37" s="273"/>
      <c r="BM37" s="272">
        <v>497</v>
      </c>
      <c r="BN37" s="274"/>
      <c r="BO37" s="274">
        <v>3</v>
      </c>
      <c r="BP37" s="274"/>
      <c r="BQ37" s="274"/>
      <c r="BR37" s="272">
        <v>26</v>
      </c>
      <c r="BS37" s="273"/>
      <c r="BT37" s="272">
        <v>26</v>
      </c>
      <c r="BU37" s="274"/>
      <c r="BV37" s="272"/>
      <c r="BW37" s="273"/>
      <c r="BX37" s="273"/>
      <c r="BY37" s="272"/>
      <c r="BZ37" s="275"/>
      <c r="CA37" s="273"/>
      <c r="CB37" s="273"/>
      <c r="CC37" s="273"/>
      <c r="CD37" s="273"/>
      <c r="CE37" s="273"/>
      <c r="CF37" s="273"/>
      <c r="CG37" s="273"/>
      <c r="CH37" s="273"/>
      <c r="CI37" s="273"/>
      <c r="CJ37" s="273"/>
      <c r="CK37" s="273"/>
      <c r="CL37" s="273"/>
      <c r="CM37" s="273"/>
      <c r="CN37" s="276"/>
      <c r="CO37" s="272"/>
      <c r="CP37" s="273"/>
      <c r="CQ37" s="272"/>
      <c r="CR37" s="274"/>
      <c r="CS37" s="272">
        <v>33</v>
      </c>
      <c r="CT37" s="273">
        <v>454</v>
      </c>
      <c r="CU37" s="273">
        <v>37736</v>
      </c>
      <c r="CV37" s="273">
        <v>14399</v>
      </c>
      <c r="CW37" s="273">
        <v>0</v>
      </c>
      <c r="CX37" s="273"/>
      <c r="CY37" s="273"/>
      <c r="CZ37" s="273"/>
      <c r="DA37" s="273">
        <v>0</v>
      </c>
      <c r="DB37" s="273"/>
      <c r="DC37" s="273">
        <v>7</v>
      </c>
      <c r="DD37" s="272">
        <v>52629</v>
      </c>
      <c r="DE37" s="275">
        <v>578</v>
      </c>
      <c r="DF37" s="273">
        <v>1</v>
      </c>
      <c r="DG37" s="273">
        <v>68</v>
      </c>
      <c r="DH37" s="273">
        <v>104</v>
      </c>
      <c r="DI37" s="273"/>
      <c r="DJ37" s="273">
        <v>9</v>
      </c>
      <c r="DK37" s="273"/>
      <c r="DL37" s="276">
        <v>760</v>
      </c>
      <c r="DM37" s="272"/>
      <c r="DN37" s="274"/>
      <c r="DO37" s="272"/>
      <c r="DP37" s="273"/>
      <c r="DQ37" s="272"/>
      <c r="DR37" s="274">
        <v>29</v>
      </c>
      <c r="DS37" s="272"/>
      <c r="DT37" s="273"/>
      <c r="DU37" s="272"/>
      <c r="DV37" s="275">
        <v>1</v>
      </c>
      <c r="DW37" s="273"/>
      <c r="DX37" s="276">
        <v>1</v>
      </c>
      <c r="DY37" s="272"/>
      <c r="DZ37" s="274"/>
      <c r="EA37" s="272">
        <v>216</v>
      </c>
      <c r="EB37" s="273"/>
      <c r="EC37" s="272">
        <v>216</v>
      </c>
      <c r="ED37" s="274"/>
      <c r="EE37" s="274"/>
      <c r="EF37" s="272">
        <v>85</v>
      </c>
      <c r="EG37" s="273">
        <v>8</v>
      </c>
      <c r="EH37" s="273">
        <v>13</v>
      </c>
      <c r="EI37" s="273"/>
      <c r="EJ37" s="273">
        <v>0</v>
      </c>
      <c r="EK37" s="273"/>
      <c r="EL37" s="273"/>
      <c r="EM37" s="272">
        <v>106</v>
      </c>
      <c r="EN37" s="275">
        <v>634</v>
      </c>
      <c r="EO37" s="273">
        <v>239</v>
      </c>
      <c r="EP37" s="273">
        <v>152</v>
      </c>
      <c r="EQ37" s="273">
        <v>1984</v>
      </c>
      <c r="ER37" s="273">
        <v>118</v>
      </c>
      <c r="ES37" s="273">
        <v>20</v>
      </c>
      <c r="ET37" s="273">
        <v>1418</v>
      </c>
      <c r="EU37" s="273">
        <v>17</v>
      </c>
      <c r="EV37" s="273"/>
      <c r="EW37" s="273">
        <v>4</v>
      </c>
      <c r="EX37" s="273"/>
      <c r="EY37" s="273">
        <v>41</v>
      </c>
      <c r="EZ37" s="273"/>
      <c r="FA37" s="276">
        <v>4627</v>
      </c>
      <c r="FB37" s="272"/>
      <c r="FC37" s="275"/>
      <c r="FD37" s="273"/>
      <c r="FE37" s="273"/>
      <c r="FF37" s="276"/>
      <c r="FG37" s="272"/>
      <c r="FH37" s="273"/>
      <c r="FI37" s="272"/>
      <c r="FJ37" s="274"/>
      <c r="FK37" s="272">
        <v>2</v>
      </c>
      <c r="FL37" s="273"/>
      <c r="FM37" s="273"/>
      <c r="FN37" s="273"/>
      <c r="FO37" s="272">
        <v>2</v>
      </c>
      <c r="FP37" s="275"/>
      <c r="FQ37" s="273"/>
      <c r="FR37" s="273"/>
      <c r="FS37" s="276"/>
      <c r="FT37" s="272"/>
      <c r="FU37" s="273"/>
      <c r="FV37" s="272"/>
      <c r="FW37" s="274"/>
      <c r="FX37" s="274">
        <v>3</v>
      </c>
      <c r="FY37" s="272">
        <v>1</v>
      </c>
      <c r="FZ37" s="273"/>
      <c r="GA37" s="273"/>
      <c r="GB37" s="273"/>
      <c r="GC37" s="272">
        <v>1</v>
      </c>
      <c r="GD37" s="274"/>
      <c r="GE37" s="272">
        <v>640</v>
      </c>
      <c r="GF37" s="273">
        <v>3</v>
      </c>
      <c r="GG37" s="272">
        <v>643</v>
      </c>
      <c r="GH37" s="274"/>
      <c r="GI37" s="272"/>
      <c r="GJ37" s="273"/>
      <c r="GK37" s="273"/>
      <c r="GL37" s="272"/>
      <c r="GM37" s="274"/>
      <c r="GN37" s="272"/>
      <c r="GO37" s="273"/>
      <c r="GP37" s="273"/>
      <c r="GQ37" s="273"/>
      <c r="GR37" s="272"/>
      <c r="GS37" s="274">
        <v>85949</v>
      </c>
      <c r="GT37" s="277">
        <f>85949/52629283</f>
        <v>1.6331022408190513E-3</v>
      </c>
    </row>
    <row r="38" spans="2:202" s="147" customFormat="1" x14ac:dyDescent="0.2">
      <c r="B38" s="271" t="s">
        <v>124</v>
      </c>
      <c r="C38" s="272">
        <v>169</v>
      </c>
      <c r="D38" s="273"/>
      <c r="E38" s="273"/>
      <c r="F38" s="273"/>
      <c r="G38" s="272">
        <v>169</v>
      </c>
      <c r="H38" s="274"/>
      <c r="I38" s="272">
        <v>1</v>
      </c>
      <c r="J38" s="273"/>
      <c r="K38" s="272">
        <v>1</v>
      </c>
      <c r="L38" s="274"/>
      <c r="M38" s="274">
        <v>13855</v>
      </c>
      <c r="N38" s="272">
        <v>41663</v>
      </c>
      <c r="O38" s="273">
        <v>15</v>
      </c>
      <c r="P38" s="273"/>
      <c r="Q38" s="273">
        <v>1</v>
      </c>
      <c r="R38" s="273"/>
      <c r="S38" s="273">
        <v>6</v>
      </c>
      <c r="T38" s="273"/>
      <c r="U38" s="273"/>
      <c r="V38" s="272">
        <v>41685</v>
      </c>
      <c r="W38" s="275">
        <v>12</v>
      </c>
      <c r="X38" s="273">
        <v>9</v>
      </c>
      <c r="Y38" s="272">
        <v>21</v>
      </c>
      <c r="Z38" s="275">
        <v>6634</v>
      </c>
      <c r="AA38" s="273"/>
      <c r="AB38" s="272">
        <v>6634</v>
      </c>
      <c r="AC38" s="275">
        <v>105</v>
      </c>
      <c r="AD38" s="273">
        <v>0</v>
      </c>
      <c r="AE38" s="276">
        <v>105</v>
      </c>
      <c r="AF38" s="272">
        <v>7</v>
      </c>
      <c r="AG38" s="273"/>
      <c r="AH38" s="273"/>
      <c r="AI38" s="273"/>
      <c r="AJ38" s="273"/>
      <c r="AK38" s="272">
        <v>7</v>
      </c>
      <c r="AL38" s="275"/>
      <c r="AM38" s="273">
        <v>1</v>
      </c>
      <c r="AN38" s="276">
        <v>1</v>
      </c>
      <c r="AO38" s="272"/>
      <c r="AP38" s="274"/>
      <c r="AQ38" s="272">
        <v>7</v>
      </c>
      <c r="AR38" s="273">
        <v>31</v>
      </c>
      <c r="AS38" s="273"/>
      <c r="AT38" s="272">
        <v>38</v>
      </c>
      <c r="AU38" s="275"/>
      <c r="AV38" s="273"/>
      <c r="AW38" s="273"/>
      <c r="AX38" s="273"/>
      <c r="AY38" s="273"/>
      <c r="AZ38" s="273"/>
      <c r="BA38" s="273"/>
      <c r="BB38" s="273"/>
      <c r="BC38" s="273"/>
      <c r="BD38" s="276"/>
      <c r="BE38" s="272"/>
      <c r="BF38" s="274">
        <v>1</v>
      </c>
      <c r="BG38" s="272">
        <v>89</v>
      </c>
      <c r="BH38" s="273">
        <v>48</v>
      </c>
      <c r="BI38" s="273">
        <v>304</v>
      </c>
      <c r="BJ38" s="273">
        <v>2</v>
      </c>
      <c r="BK38" s="273">
        <v>5</v>
      </c>
      <c r="BL38" s="273"/>
      <c r="BM38" s="272">
        <v>448</v>
      </c>
      <c r="BN38" s="274"/>
      <c r="BO38" s="274"/>
      <c r="BP38" s="274">
        <v>1</v>
      </c>
      <c r="BQ38" s="274"/>
      <c r="BR38" s="272">
        <v>11</v>
      </c>
      <c r="BS38" s="273"/>
      <c r="BT38" s="272">
        <v>11</v>
      </c>
      <c r="BU38" s="274"/>
      <c r="BV38" s="272">
        <v>1</v>
      </c>
      <c r="BW38" s="273"/>
      <c r="BX38" s="273"/>
      <c r="BY38" s="272">
        <v>1</v>
      </c>
      <c r="BZ38" s="275"/>
      <c r="CA38" s="273"/>
      <c r="CB38" s="273"/>
      <c r="CC38" s="273"/>
      <c r="CD38" s="273">
        <v>38</v>
      </c>
      <c r="CE38" s="273">
        <v>4</v>
      </c>
      <c r="CF38" s="273">
        <v>3</v>
      </c>
      <c r="CG38" s="273">
        <v>1</v>
      </c>
      <c r="CH38" s="273"/>
      <c r="CI38" s="273"/>
      <c r="CJ38" s="273"/>
      <c r="CK38" s="273"/>
      <c r="CL38" s="273">
        <v>2</v>
      </c>
      <c r="CM38" s="273"/>
      <c r="CN38" s="276">
        <v>48</v>
      </c>
      <c r="CO38" s="272">
        <v>1</v>
      </c>
      <c r="CP38" s="273"/>
      <c r="CQ38" s="272">
        <v>1</v>
      </c>
      <c r="CR38" s="274">
        <v>1</v>
      </c>
      <c r="CS38" s="272">
        <v>94</v>
      </c>
      <c r="CT38" s="273">
        <v>51</v>
      </c>
      <c r="CU38" s="273">
        <v>167010</v>
      </c>
      <c r="CV38" s="273">
        <v>38748</v>
      </c>
      <c r="CW38" s="273">
        <v>11</v>
      </c>
      <c r="CX38" s="273">
        <v>13</v>
      </c>
      <c r="CY38" s="273">
        <v>9</v>
      </c>
      <c r="CZ38" s="273"/>
      <c r="DA38" s="273">
        <v>0</v>
      </c>
      <c r="DB38" s="273">
        <v>3</v>
      </c>
      <c r="DC38" s="273"/>
      <c r="DD38" s="272">
        <v>205939</v>
      </c>
      <c r="DE38" s="275">
        <v>289</v>
      </c>
      <c r="DF38" s="273">
        <v>8</v>
      </c>
      <c r="DG38" s="273">
        <v>10</v>
      </c>
      <c r="DH38" s="273">
        <v>13</v>
      </c>
      <c r="DI38" s="273">
        <v>1</v>
      </c>
      <c r="DJ38" s="273">
        <v>1</v>
      </c>
      <c r="DK38" s="273"/>
      <c r="DL38" s="276">
        <v>322</v>
      </c>
      <c r="DM38" s="272"/>
      <c r="DN38" s="274"/>
      <c r="DO38" s="272"/>
      <c r="DP38" s="273"/>
      <c r="DQ38" s="272"/>
      <c r="DR38" s="274">
        <v>10</v>
      </c>
      <c r="DS38" s="272"/>
      <c r="DT38" s="273"/>
      <c r="DU38" s="272"/>
      <c r="DV38" s="275">
        <v>9</v>
      </c>
      <c r="DW38" s="273"/>
      <c r="DX38" s="276">
        <v>9</v>
      </c>
      <c r="DY38" s="272">
        <v>4</v>
      </c>
      <c r="DZ38" s="274"/>
      <c r="EA38" s="272">
        <v>81</v>
      </c>
      <c r="EB38" s="273"/>
      <c r="EC38" s="272">
        <v>81</v>
      </c>
      <c r="ED38" s="274"/>
      <c r="EE38" s="274"/>
      <c r="EF38" s="272">
        <v>36</v>
      </c>
      <c r="EG38" s="273">
        <v>21</v>
      </c>
      <c r="EH38" s="273">
        <v>56</v>
      </c>
      <c r="EI38" s="273"/>
      <c r="EJ38" s="273">
        <v>4</v>
      </c>
      <c r="EK38" s="273"/>
      <c r="EL38" s="273"/>
      <c r="EM38" s="272">
        <v>117</v>
      </c>
      <c r="EN38" s="275">
        <v>16</v>
      </c>
      <c r="EO38" s="273">
        <v>3742</v>
      </c>
      <c r="EP38" s="273">
        <v>13</v>
      </c>
      <c r="EQ38" s="273">
        <v>25</v>
      </c>
      <c r="ER38" s="273">
        <v>755</v>
      </c>
      <c r="ES38" s="273">
        <v>8</v>
      </c>
      <c r="ET38" s="273">
        <v>34</v>
      </c>
      <c r="EU38" s="273"/>
      <c r="EV38" s="273">
        <v>0</v>
      </c>
      <c r="EW38" s="273"/>
      <c r="EX38" s="273"/>
      <c r="EY38" s="273">
        <v>2</v>
      </c>
      <c r="EZ38" s="273"/>
      <c r="FA38" s="276">
        <v>4595</v>
      </c>
      <c r="FB38" s="272"/>
      <c r="FC38" s="275"/>
      <c r="FD38" s="273"/>
      <c r="FE38" s="273"/>
      <c r="FF38" s="276"/>
      <c r="FG38" s="272"/>
      <c r="FH38" s="273">
        <v>1</v>
      </c>
      <c r="FI38" s="272">
        <v>1</v>
      </c>
      <c r="FJ38" s="274"/>
      <c r="FK38" s="272">
        <v>3</v>
      </c>
      <c r="FL38" s="273">
        <v>8</v>
      </c>
      <c r="FM38" s="273"/>
      <c r="FN38" s="273">
        <v>6</v>
      </c>
      <c r="FO38" s="272">
        <v>17</v>
      </c>
      <c r="FP38" s="275"/>
      <c r="FQ38" s="273"/>
      <c r="FR38" s="273"/>
      <c r="FS38" s="276"/>
      <c r="FT38" s="272"/>
      <c r="FU38" s="273"/>
      <c r="FV38" s="272"/>
      <c r="FW38" s="274"/>
      <c r="FX38" s="274">
        <v>120</v>
      </c>
      <c r="FY38" s="272">
        <v>4</v>
      </c>
      <c r="FZ38" s="273">
        <v>8</v>
      </c>
      <c r="GA38" s="273">
        <v>5</v>
      </c>
      <c r="GB38" s="273"/>
      <c r="GC38" s="272">
        <v>17</v>
      </c>
      <c r="GD38" s="274"/>
      <c r="GE38" s="272">
        <v>27377</v>
      </c>
      <c r="GF38" s="273"/>
      <c r="GG38" s="272">
        <v>27377</v>
      </c>
      <c r="GH38" s="274"/>
      <c r="GI38" s="272">
        <v>4</v>
      </c>
      <c r="GJ38" s="273"/>
      <c r="GK38" s="273">
        <v>0</v>
      </c>
      <c r="GL38" s="272">
        <v>4</v>
      </c>
      <c r="GM38" s="274"/>
      <c r="GN38" s="272"/>
      <c r="GO38" s="273">
        <v>0</v>
      </c>
      <c r="GP38" s="273"/>
      <c r="GQ38" s="273"/>
      <c r="GR38" s="272">
        <v>0</v>
      </c>
      <c r="GS38" s="274">
        <v>301641</v>
      </c>
      <c r="GT38" s="277">
        <f>301641/52629283</f>
        <v>5.7314290221282321E-3</v>
      </c>
    </row>
    <row r="39" spans="2:202" s="147" customFormat="1" x14ac:dyDescent="0.2">
      <c r="B39" s="271" t="s">
        <v>131</v>
      </c>
      <c r="C39" s="272">
        <v>24</v>
      </c>
      <c r="D39" s="273"/>
      <c r="E39" s="273"/>
      <c r="F39" s="273"/>
      <c r="G39" s="272">
        <v>24</v>
      </c>
      <c r="H39" s="274"/>
      <c r="I39" s="272">
        <v>52</v>
      </c>
      <c r="J39" s="273"/>
      <c r="K39" s="272">
        <v>52</v>
      </c>
      <c r="L39" s="274"/>
      <c r="M39" s="274">
        <v>257</v>
      </c>
      <c r="N39" s="272">
        <v>8301</v>
      </c>
      <c r="O39" s="273">
        <v>3</v>
      </c>
      <c r="P39" s="273"/>
      <c r="Q39" s="273">
        <v>2</v>
      </c>
      <c r="R39" s="273"/>
      <c r="S39" s="273">
        <v>5</v>
      </c>
      <c r="T39" s="273"/>
      <c r="U39" s="273"/>
      <c r="V39" s="272">
        <v>8311</v>
      </c>
      <c r="W39" s="275">
        <v>6</v>
      </c>
      <c r="X39" s="273">
        <v>5</v>
      </c>
      <c r="Y39" s="272">
        <v>11</v>
      </c>
      <c r="Z39" s="275">
        <v>922</v>
      </c>
      <c r="AA39" s="273"/>
      <c r="AB39" s="272">
        <v>922</v>
      </c>
      <c r="AC39" s="275">
        <v>560</v>
      </c>
      <c r="AD39" s="273">
        <v>0</v>
      </c>
      <c r="AE39" s="276">
        <v>560</v>
      </c>
      <c r="AF39" s="272">
        <v>1</v>
      </c>
      <c r="AG39" s="273"/>
      <c r="AH39" s="273"/>
      <c r="AI39" s="273"/>
      <c r="AJ39" s="273"/>
      <c r="AK39" s="272">
        <v>1</v>
      </c>
      <c r="AL39" s="275"/>
      <c r="AM39" s="273"/>
      <c r="AN39" s="276"/>
      <c r="AO39" s="272"/>
      <c r="AP39" s="274"/>
      <c r="AQ39" s="272"/>
      <c r="AR39" s="273"/>
      <c r="AS39" s="273"/>
      <c r="AT39" s="272"/>
      <c r="AU39" s="275"/>
      <c r="AV39" s="273"/>
      <c r="AW39" s="273"/>
      <c r="AX39" s="273"/>
      <c r="AY39" s="273"/>
      <c r="AZ39" s="273"/>
      <c r="BA39" s="273"/>
      <c r="BB39" s="273"/>
      <c r="BC39" s="273"/>
      <c r="BD39" s="276"/>
      <c r="BE39" s="272"/>
      <c r="BF39" s="274"/>
      <c r="BG39" s="272">
        <v>16</v>
      </c>
      <c r="BH39" s="273">
        <v>74</v>
      </c>
      <c r="BI39" s="273">
        <v>267</v>
      </c>
      <c r="BJ39" s="273">
        <v>0</v>
      </c>
      <c r="BK39" s="273">
        <v>34</v>
      </c>
      <c r="BL39" s="273"/>
      <c r="BM39" s="272">
        <v>391</v>
      </c>
      <c r="BN39" s="274"/>
      <c r="BO39" s="274"/>
      <c r="BP39" s="274"/>
      <c r="BQ39" s="274"/>
      <c r="BR39" s="272"/>
      <c r="BS39" s="273">
        <v>1</v>
      </c>
      <c r="BT39" s="272">
        <v>1</v>
      </c>
      <c r="BU39" s="274"/>
      <c r="BV39" s="272">
        <v>7</v>
      </c>
      <c r="BW39" s="273"/>
      <c r="BX39" s="273"/>
      <c r="BY39" s="272">
        <v>7</v>
      </c>
      <c r="BZ39" s="275"/>
      <c r="CA39" s="273"/>
      <c r="CB39" s="273"/>
      <c r="CC39" s="273"/>
      <c r="CD39" s="273"/>
      <c r="CE39" s="273"/>
      <c r="CF39" s="273"/>
      <c r="CG39" s="273"/>
      <c r="CH39" s="273"/>
      <c r="CI39" s="273"/>
      <c r="CJ39" s="273"/>
      <c r="CK39" s="273"/>
      <c r="CL39" s="273"/>
      <c r="CM39" s="273"/>
      <c r="CN39" s="276"/>
      <c r="CO39" s="272"/>
      <c r="CP39" s="273"/>
      <c r="CQ39" s="272"/>
      <c r="CR39" s="274"/>
      <c r="CS39" s="272">
        <v>27</v>
      </c>
      <c r="CT39" s="273">
        <v>115</v>
      </c>
      <c r="CU39" s="273">
        <v>135693</v>
      </c>
      <c r="CV39" s="273">
        <v>82147</v>
      </c>
      <c r="CW39" s="273"/>
      <c r="CX39" s="273"/>
      <c r="CY39" s="273"/>
      <c r="CZ39" s="273"/>
      <c r="DA39" s="273"/>
      <c r="DB39" s="273"/>
      <c r="DC39" s="273"/>
      <c r="DD39" s="272">
        <v>217982</v>
      </c>
      <c r="DE39" s="275">
        <v>194</v>
      </c>
      <c r="DF39" s="273"/>
      <c r="DG39" s="273">
        <v>14</v>
      </c>
      <c r="DH39" s="273">
        <v>75</v>
      </c>
      <c r="DI39" s="273"/>
      <c r="DJ39" s="273"/>
      <c r="DK39" s="273"/>
      <c r="DL39" s="276">
        <v>283</v>
      </c>
      <c r="DM39" s="272"/>
      <c r="DN39" s="274"/>
      <c r="DO39" s="272"/>
      <c r="DP39" s="273"/>
      <c r="DQ39" s="272"/>
      <c r="DR39" s="274">
        <v>2</v>
      </c>
      <c r="DS39" s="272"/>
      <c r="DT39" s="273"/>
      <c r="DU39" s="272"/>
      <c r="DV39" s="275"/>
      <c r="DW39" s="273"/>
      <c r="DX39" s="276"/>
      <c r="DY39" s="272"/>
      <c r="DZ39" s="274"/>
      <c r="EA39" s="272">
        <v>156</v>
      </c>
      <c r="EB39" s="273"/>
      <c r="EC39" s="272">
        <v>156</v>
      </c>
      <c r="ED39" s="274"/>
      <c r="EE39" s="274"/>
      <c r="EF39" s="272">
        <v>1</v>
      </c>
      <c r="EG39" s="273"/>
      <c r="EH39" s="273"/>
      <c r="EI39" s="273"/>
      <c r="EJ39" s="273"/>
      <c r="EK39" s="273"/>
      <c r="EL39" s="273"/>
      <c r="EM39" s="272">
        <v>1</v>
      </c>
      <c r="EN39" s="275">
        <v>23</v>
      </c>
      <c r="EO39" s="273">
        <v>33</v>
      </c>
      <c r="EP39" s="273">
        <v>16</v>
      </c>
      <c r="EQ39" s="273">
        <v>38</v>
      </c>
      <c r="ER39" s="273">
        <v>5225</v>
      </c>
      <c r="ES39" s="273">
        <v>10</v>
      </c>
      <c r="ET39" s="273">
        <v>61</v>
      </c>
      <c r="EU39" s="273">
        <v>9</v>
      </c>
      <c r="EV39" s="273">
        <v>6</v>
      </c>
      <c r="EW39" s="273">
        <v>2</v>
      </c>
      <c r="EX39" s="273"/>
      <c r="EY39" s="273">
        <v>27</v>
      </c>
      <c r="EZ39" s="273"/>
      <c r="FA39" s="276">
        <v>5450</v>
      </c>
      <c r="FB39" s="272"/>
      <c r="FC39" s="275"/>
      <c r="FD39" s="273"/>
      <c r="FE39" s="273"/>
      <c r="FF39" s="276"/>
      <c r="FG39" s="272"/>
      <c r="FH39" s="273"/>
      <c r="FI39" s="272"/>
      <c r="FJ39" s="274"/>
      <c r="FK39" s="272"/>
      <c r="FL39" s="273"/>
      <c r="FM39" s="273"/>
      <c r="FN39" s="273"/>
      <c r="FO39" s="272"/>
      <c r="FP39" s="275"/>
      <c r="FQ39" s="273"/>
      <c r="FR39" s="273"/>
      <c r="FS39" s="276"/>
      <c r="FT39" s="272"/>
      <c r="FU39" s="273"/>
      <c r="FV39" s="272"/>
      <c r="FW39" s="274"/>
      <c r="FX39" s="274">
        <v>1072</v>
      </c>
      <c r="FY39" s="272"/>
      <c r="FZ39" s="273"/>
      <c r="GA39" s="273"/>
      <c r="GB39" s="273"/>
      <c r="GC39" s="272"/>
      <c r="GD39" s="274"/>
      <c r="GE39" s="272">
        <v>28952</v>
      </c>
      <c r="GF39" s="273"/>
      <c r="GG39" s="272">
        <v>28952</v>
      </c>
      <c r="GH39" s="274"/>
      <c r="GI39" s="272">
        <v>5</v>
      </c>
      <c r="GJ39" s="273"/>
      <c r="GK39" s="273">
        <v>0</v>
      </c>
      <c r="GL39" s="272">
        <v>5</v>
      </c>
      <c r="GM39" s="274"/>
      <c r="GN39" s="272"/>
      <c r="GO39" s="273"/>
      <c r="GP39" s="273"/>
      <c r="GQ39" s="273"/>
      <c r="GR39" s="272"/>
      <c r="GS39" s="274">
        <v>264440</v>
      </c>
      <c r="GT39" s="277">
        <f>264440/52629283</f>
        <v>5.0245791872178839E-3</v>
      </c>
    </row>
    <row r="40" spans="2:202" s="147" customFormat="1" x14ac:dyDescent="0.2">
      <c r="B40" s="271" t="s">
        <v>134</v>
      </c>
      <c r="C40" s="272">
        <v>10091</v>
      </c>
      <c r="D40" s="273">
        <v>1</v>
      </c>
      <c r="E40" s="273">
        <v>1</v>
      </c>
      <c r="F40" s="273"/>
      <c r="G40" s="272">
        <v>10093</v>
      </c>
      <c r="H40" s="274"/>
      <c r="I40" s="272">
        <v>2</v>
      </c>
      <c r="J40" s="273"/>
      <c r="K40" s="272">
        <v>2</v>
      </c>
      <c r="L40" s="274"/>
      <c r="M40" s="274">
        <v>3311</v>
      </c>
      <c r="N40" s="272">
        <v>32431</v>
      </c>
      <c r="O40" s="273">
        <v>38</v>
      </c>
      <c r="P40" s="273"/>
      <c r="Q40" s="273">
        <v>2</v>
      </c>
      <c r="R40" s="273">
        <v>28</v>
      </c>
      <c r="S40" s="273">
        <v>32</v>
      </c>
      <c r="T40" s="273">
        <v>32</v>
      </c>
      <c r="U40" s="273">
        <v>7</v>
      </c>
      <c r="V40" s="272">
        <v>32570</v>
      </c>
      <c r="W40" s="275">
        <v>11</v>
      </c>
      <c r="X40" s="273">
        <v>5</v>
      </c>
      <c r="Y40" s="272">
        <v>16</v>
      </c>
      <c r="Z40" s="275">
        <v>441</v>
      </c>
      <c r="AA40" s="273">
        <v>19</v>
      </c>
      <c r="AB40" s="272">
        <v>460</v>
      </c>
      <c r="AC40" s="275">
        <v>153</v>
      </c>
      <c r="AD40" s="273">
        <v>8</v>
      </c>
      <c r="AE40" s="276">
        <v>161</v>
      </c>
      <c r="AF40" s="272">
        <v>7</v>
      </c>
      <c r="AG40" s="273"/>
      <c r="AH40" s="273">
        <v>8</v>
      </c>
      <c r="AI40" s="273">
        <v>2</v>
      </c>
      <c r="AJ40" s="273"/>
      <c r="AK40" s="272">
        <v>17</v>
      </c>
      <c r="AL40" s="275"/>
      <c r="AM40" s="273">
        <v>18</v>
      </c>
      <c r="AN40" s="276">
        <v>18</v>
      </c>
      <c r="AO40" s="272"/>
      <c r="AP40" s="274"/>
      <c r="AQ40" s="272">
        <v>9</v>
      </c>
      <c r="AR40" s="273"/>
      <c r="AS40" s="273">
        <v>1</v>
      </c>
      <c r="AT40" s="272">
        <v>10</v>
      </c>
      <c r="AU40" s="275">
        <v>3</v>
      </c>
      <c r="AV40" s="273"/>
      <c r="AW40" s="273"/>
      <c r="AX40" s="273"/>
      <c r="AY40" s="273"/>
      <c r="AZ40" s="273">
        <v>3</v>
      </c>
      <c r="BA40" s="273"/>
      <c r="BB40" s="273"/>
      <c r="BC40" s="273"/>
      <c r="BD40" s="276">
        <v>6</v>
      </c>
      <c r="BE40" s="272"/>
      <c r="BF40" s="274">
        <v>50</v>
      </c>
      <c r="BG40" s="272">
        <v>124</v>
      </c>
      <c r="BH40" s="273">
        <v>51</v>
      </c>
      <c r="BI40" s="273">
        <v>674</v>
      </c>
      <c r="BJ40" s="273">
        <v>3</v>
      </c>
      <c r="BK40" s="273">
        <v>3</v>
      </c>
      <c r="BL40" s="273"/>
      <c r="BM40" s="272">
        <v>855</v>
      </c>
      <c r="BN40" s="274">
        <v>1</v>
      </c>
      <c r="BO40" s="274"/>
      <c r="BP40" s="274"/>
      <c r="BQ40" s="274">
        <v>0</v>
      </c>
      <c r="BR40" s="272">
        <v>12</v>
      </c>
      <c r="BS40" s="273"/>
      <c r="BT40" s="272">
        <v>12</v>
      </c>
      <c r="BU40" s="274">
        <v>4</v>
      </c>
      <c r="BV40" s="272"/>
      <c r="BW40" s="273"/>
      <c r="BX40" s="273"/>
      <c r="BY40" s="272"/>
      <c r="BZ40" s="275">
        <v>3</v>
      </c>
      <c r="CA40" s="273"/>
      <c r="CB40" s="273">
        <v>3</v>
      </c>
      <c r="CC40" s="273"/>
      <c r="CD40" s="273">
        <v>18</v>
      </c>
      <c r="CE40" s="273">
        <v>7</v>
      </c>
      <c r="CF40" s="273">
        <v>6</v>
      </c>
      <c r="CG40" s="273">
        <v>5</v>
      </c>
      <c r="CH40" s="273"/>
      <c r="CI40" s="273"/>
      <c r="CJ40" s="273"/>
      <c r="CK40" s="273"/>
      <c r="CL40" s="273"/>
      <c r="CM40" s="273"/>
      <c r="CN40" s="276">
        <v>42</v>
      </c>
      <c r="CO40" s="272"/>
      <c r="CP40" s="273"/>
      <c r="CQ40" s="272"/>
      <c r="CR40" s="274">
        <v>1</v>
      </c>
      <c r="CS40" s="272">
        <v>256</v>
      </c>
      <c r="CT40" s="273">
        <v>167</v>
      </c>
      <c r="CU40" s="273">
        <v>130527</v>
      </c>
      <c r="CV40" s="273">
        <v>51874</v>
      </c>
      <c r="CW40" s="273">
        <v>22</v>
      </c>
      <c r="CX40" s="273">
        <v>62</v>
      </c>
      <c r="CY40" s="273">
        <v>1</v>
      </c>
      <c r="CZ40" s="273"/>
      <c r="DA40" s="273">
        <v>0</v>
      </c>
      <c r="DB40" s="273">
        <v>4</v>
      </c>
      <c r="DC40" s="273"/>
      <c r="DD40" s="272">
        <v>182913</v>
      </c>
      <c r="DE40" s="275">
        <v>1615</v>
      </c>
      <c r="DF40" s="273">
        <v>35</v>
      </c>
      <c r="DG40" s="273">
        <v>21</v>
      </c>
      <c r="DH40" s="273">
        <v>32</v>
      </c>
      <c r="DI40" s="273">
        <v>19</v>
      </c>
      <c r="DJ40" s="273"/>
      <c r="DK40" s="273"/>
      <c r="DL40" s="276">
        <v>1722</v>
      </c>
      <c r="DM40" s="272"/>
      <c r="DN40" s="274"/>
      <c r="DO40" s="272"/>
      <c r="DP40" s="273"/>
      <c r="DQ40" s="272"/>
      <c r="DR40" s="274">
        <v>6</v>
      </c>
      <c r="DS40" s="272"/>
      <c r="DT40" s="273"/>
      <c r="DU40" s="272"/>
      <c r="DV40" s="275">
        <v>63</v>
      </c>
      <c r="DW40" s="273"/>
      <c r="DX40" s="276">
        <v>63</v>
      </c>
      <c r="DY40" s="272"/>
      <c r="DZ40" s="274"/>
      <c r="EA40" s="272">
        <v>142</v>
      </c>
      <c r="EB40" s="273"/>
      <c r="EC40" s="272">
        <v>142</v>
      </c>
      <c r="ED40" s="274"/>
      <c r="EE40" s="274"/>
      <c r="EF40" s="272">
        <v>2892</v>
      </c>
      <c r="EG40" s="273">
        <v>317</v>
      </c>
      <c r="EH40" s="273">
        <v>4261</v>
      </c>
      <c r="EI40" s="273">
        <v>0</v>
      </c>
      <c r="EJ40" s="273">
        <v>2</v>
      </c>
      <c r="EK40" s="273"/>
      <c r="EL40" s="273"/>
      <c r="EM40" s="272">
        <v>7472</v>
      </c>
      <c r="EN40" s="275">
        <v>54</v>
      </c>
      <c r="EO40" s="273">
        <v>12951</v>
      </c>
      <c r="EP40" s="273">
        <v>48</v>
      </c>
      <c r="EQ40" s="273">
        <v>210</v>
      </c>
      <c r="ER40" s="273">
        <v>6180</v>
      </c>
      <c r="ES40" s="273">
        <v>147</v>
      </c>
      <c r="ET40" s="273">
        <v>119</v>
      </c>
      <c r="EU40" s="273">
        <v>28</v>
      </c>
      <c r="EV40" s="273">
        <v>23</v>
      </c>
      <c r="EW40" s="273">
        <v>92</v>
      </c>
      <c r="EX40" s="273"/>
      <c r="EY40" s="273">
        <v>25</v>
      </c>
      <c r="EZ40" s="273"/>
      <c r="FA40" s="276">
        <v>19877</v>
      </c>
      <c r="FB40" s="272"/>
      <c r="FC40" s="275"/>
      <c r="FD40" s="273">
        <v>1</v>
      </c>
      <c r="FE40" s="273"/>
      <c r="FF40" s="276">
        <v>1</v>
      </c>
      <c r="FG40" s="272"/>
      <c r="FH40" s="273">
        <v>2</v>
      </c>
      <c r="FI40" s="272">
        <v>2</v>
      </c>
      <c r="FJ40" s="274">
        <v>8</v>
      </c>
      <c r="FK40" s="272">
        <v>5</v>
      </c>
      <c r="FL40" s="273">
        <v>30</v>
      </c>
      <c r="FM40" s="273"/>
      <c r="FN40" s="273">
        <v>13</v>
      </c>
      <c r="FO40" s="272">
        <v>48</v>
      </c>
      <c r="FP40" s="275"/>
      <c r="FQ40" s="273"/>
      <c r="FR40" s="273"/>
      <c r="FS40" s="276"/>
      <c r="FT40" s="272">
        <v>0</v>
      </c>
      <c r="FU40" s="273"/>
      <c r="FV40" s="272">
        <v>0</v>
      </c>
      <c r="FW40" s="274"/>
      <c r="FX40" s="274">
        <v>903</v>
      </c>
      <c r="FY40" s="272">
        <v>1</v>
      </c>
      <c r="FZ40" s="273">
        <v>4</v>
      </c>
      <c r="GA40" s="273"/>
      <c r="GB40" s="273"/>
      <c r="GC40" s="272">
        <v>5</v>
      </c>
      <c r="GD40" s="274"/>
      <c r="GE40" s="272">
        <v>862</v>
      </c>
      <c r="GF40" s="273">
        <v>3</v>
      </c>
      <c r="GG40" s="272">
        <v>865</v>
      </c>
      <c r="GH40" s="274"/>
      <c r="GI40" s="272">
        <v>5</v>
      </c>
      <c r="GJ40" s="273"/>
      <c r="GK40" s="273"/>
      <c r="GL40" s="272">
        <v>5</v>
      </c>
      <c r="GM40" s="274">
        <v>21</v>
      </c>
      <c r="GN40" s="272">
        <v>1</v>
      </c>
      <c r="GO40" s="273">
        <v>29</v>
      </c>
      <c r="GP40" s="273"/>
      <c r="GQ40" s="273">
        <v>1</v>
      </c>
      <c r="GR40" s="272">
        <v>31</v>
      </c>
      <c r="GS40" s="274">
        <v>261713</v>
      </c>
      <c r="GT40" s="277">
        <f>261713/52629283</f>
        <v>4.972763926880782E-3</v>
      </c>
    </row>
    <row r="41" spans="2:202" s="147" customFormat="1" x14ac:dyDescent="0.2">
      <c r="B41" s="271" t="s">
        <v>191</v>
      </c>
      <c r="C41" s="272">
        <v>29</v>
      </c>
      <c r="D41" s="273"/>
      <c r="E41" s="273"/>
      <c r="F41" s="273"/>
      <c r="G41" s="272">
        <v>29</v>
      </c>
      <c r="H41" s="274"/>
      <c r="I41" s="272">
        <v>1</v>
      </c>
      <c r="J41" s="273"/>
      <c r="K41" s="272">
        <v>1</v>
      </c>
      <c r="L41" s="274"/>
      <c r="M41" s="274">
        <v>1342</v>
      </c>
      <c r="N41" s="272">
        <v>1272</v>
      </c>
      <c r="O41" s="273"/>
      <c r="P41" s="273"/>
      <c r="Q41" s="273"/>
      <c r="R41" s="273"/>
      <c r="S41" s="273"/>
      <c r="T41" s="273">
        <v>2</v>
      </c>
      <c r="U41" s="273"/>
      <c r="V41" s="272">
        <v>1274</v>
      </c>
      <c r="W41" s="275">
        <v>2</v>
      </c>
      <c r="X41" s="273">
        <v>27</v>
      </c>
      <c r="Y41" s="272">
        <v>29</v>
      </c>
      <c r="Z41" s="275">
        <v>151</v>
      </c>
      <c r="AA41" s="273"/>
      <c r="AB41" s="272">
        <v>151</v>
      </c>
      <c r="AC41" s="275">
        <v>103</v>
      </c>
      <c r="AD41" s="273"/>
      <c r="AE41" s="276">
        <v>103</v>
      </c>
      <c r="AF41" s="272"/>
      <c r="AG41" s="273"/>
      <c r="AH41" s="273"/>
      <c r="AI41" s="273"/>
      <c r="AJ41" s="273"/>
      <c r="AK41" s="272"/>
      <c r="AL41" s="275"/>
      <c r="AM41" s="273"/>
      <c r="AN41" s="276"/>
      <c r="AO41" s="272">
        <v>20</v>
      </c>
      <c r="AP41" s="274"/>
      <c r="AQ41" s="272"/>
      <c r="AR41" s="273"/>
      <c r="AS41" s="273"/>
      <c r="AT41" s="272"/>
      <c r="AU41" s="275"/>
      <c r="AV41" s="273"/>
      <c r="AW41" s="273"/>
      <c r="AX41" s="273"/>
      <c r="AY41" s="273"/>
      <c r="AZ41" s="273"/>
      <c r="BA41" s="273"/>
      <c r="BB41" s="273"/>
      <c r="BC41" s="273"/>
      <c r="BD41" s="276"/>
      <c r="BE41" s="272"/>
      <c r="BF41" s="274"/>
      <c r="BG41" s="272">
        <v>9</v>
      </c>
      <c r="BH41" s="273">
        <v>19</v>
      </c>
      <c r="BI41" s="273">
        <v>66</v>
      </c>
      <c r="BJ41" s="273"/>
      <c r="BK41" s="273">
        <v>0</v>
      </c>
      <c r="BL41" s="273"/>
      <c r="BM41" s="272">
        <v>94</v>
      </c>
      <c r="BN41" s="274"/>
      <c r="BO41" s="274"/>
      <c r="BP41" s="274"/>
      <c r="BQ41" s="274">
        <v>31</v>
      </c>
      <c r="BR41" s="272">
        <v>44</v>
      </c>
      <c r="BS41" s="273"/>
      <c r="BT41" s="272">
        <v>44</v>
      </c>
      <c r="BU41" s="274"/>
      <c r="BV41" s="272"/>
      <c r="BW41" s="273"/>
      <c r="BX41" s="273"/>
      <c r="BY41" s="272"/>
      <c r="BZ41" s="275"/>
      <c r="CA41" s="273">
        <v>0</v>
      </c>
      <c r="CB41" s="273"/>
      <c r="CC41" s="273"/>
      <c r="CD41" s="273"/>
      <c r="CE41" s="273"/>
      <c r="CF41" s="273"/>
      <c r="CG41" s="273"/>
      <c r="CH41" s="273"/>
      <c r="CI41" s="273"/>
      <c r="CJ41" s="273"/>
      <c r="CK41" s="273"/>
      <c r="CL41" s="273"/>
      <c r="CM41" s="273"/>
      <c r="CN41" s="276">
        <v>0</v>
      </c>
      <c r="CO41" s="272"/>
      <c r="CP41" s="273"/>
      <c r="CQ41" s="272"/>
      <c r="CR41" s="274">
        <v>40</v>
      </c>
      <c r="CS41" s="272">
        <v>244</v>
      </c>
      <c r="CT41" s="273">
        <v>40</v>
      </c>
      <c r="CU41" s="273">
        <v>33446</v>
      </c>
      <c r="CV41" s="273">
        <v>15331</v>
      </c>
      <c r="CW41" s="273"/>
      <c r="CX41" s="273"/>
      <c r="CY41" s="273"/>
      <c r="CZ41" s="273"/>
      <c r="DA41" s="273"/>
      <c r="DB41" s="273"/>
      <c r="DC41" s="273"/>
      <c r="DD41" s="272">
        <v>49061</v>
      </c>
      <c r="DE41" s="275">
        <v>68</v>
      </c>
      <c r="DF41" s="273"/>
      <c r="DG41" s="273">
        <v>6</v>
      </c>
      <c r="DH41" s="273">
        <v>11</v>
      </c>
      <c r="DI41" s="273"/>
      <c r="DJ41" s="273"/>
      <c r="DK41" s="273"/>
      <c r="DL41" s="276">
        <v>85</v>
      </c>
      <c r="DM41" s="272"/>
      <c r="DN41" s="274"/>
      <c r="DO41" s="272"/>
      <c r="DP41" s="273"/>
      <c r="DQ41" s="272"/>
      <c r="DR41" s="274"/>
      <c r="DS41" s="272"/>
      <c r="DT41" s="273"/>
      <c r="DU41" s="272"/>
      <c r="DV41" s="275"/>
      <c r="DW41" s="273">
        <v>2</v>
      </c>
      <c r="DX41" s="276">
        <v>2</v>
      </c>
      <c r="DY41" s="272">
        <v>302</v>
      </c>
      <c r="DZ41" s="274"/>
      <c r="EA41" s="272">
        <v>5</v>
      </c>
      <c r="EB41" s="273"/>
      <c r="EC41" s="272">
        <v>5</v>
      </c>
      <c r="ED41" s="274"/>
      <c r="EE41" s="274"/>
      <c r="EF41" s="272">
        <v>13</v>
      </c>
      <c r="EG41" s="273"/>
      <c r="EH41" s="273"/>
      <c r="EI41" s="273"/>
      <c r="EJ41" s="273"/>
      <c r="EK41" s="273"/>
      <c r="EL41" s="273"/>
      <c r="EM41" s="272">
        <v>13</v>
      </c>
      <c r="EN41" s="275"/>
      <c r="EO41" s="273">
        <v>28</v>
      </c>
      <c r="EP41" s="273">
        <v>5</v>
      </c>
      <c r="EQ41" s="273">
        <v>6</v>
      </c>
      <c r="ER41" s="273">
        <v>751</v>
      </c>
      <c r="ES41" s="273">
        <v>10</v>
      </c>
      <c r="ET41" s="273">
        <v>6</v>
      </c>
      <c r="EU41" s="273">
        <v>0</v>
      </c>
      <c r="EV41" s="273">
        <v>7</v>
      </c>
      <c r="EW41" s="273"/>
      <c r="EX41" s="273"/>
      <c r="EY41" s="273"/>
      <c r="EZ41" s="273"/>
      <c r="FA41" s="276">
        <v>813</v>
      </c>
      <c r="FB41" s="272"/>
      <c r="FC41" s="275"/>
      <c r="FD41" s="273"/>
      <c r="FE41" s="273"/>
      <c r="FF41" s="276"/>
      <c r="FG41" s="272"/>
      <c r="FH41" s="273">
        <v>4</v>
      </c>
      <c r="FI41" s="272">
        <v>4</v>
      </c>
      <c r="FJ41" s="274"/>
      <c r="FK41" s="272"/>
      <c r="FL41" s="273"/>
      <c r="FM41" s="273"/>
      <c r="FN41" s="273"/>
      <c r="FO41" s="272"/>
      <c r="FP41" s="275"/>
      <c r="FQ41" s="273"/>
      <c r="FR41" s="273"/>
      <c r="FS41" s="276"/>
      <c r="FT41" s="272"/>
      <c r="FU41" s="273"/>
      <c r="FV41" s="272"/>
      <c r="FW41" s="274"/>
      <c r="FX41" s="274">
        <v>114</v>
      </c>
      <c r="FY41" s="272">
        <v>2</v>
      </c>
      <c r="FZ41" s="273"/>
      <c r="GA41" s="273"/>
      <c r="GB41" s="273"/>
      <c r="GC41" s="272">
        <v>2</v>
      </c>
      <c r="GD41" s="274"/>
      <c r="GE41" s="272">
        <v>4254</v>
      </c>
      <c r="GF41" s="273"/>
      <c r="GG41" s="272">
        <v>4254</v>
      </c>
      <c r="GH41" s="274"/>
      <c r="GI41" s="272"/>
      <c r="GJ41" s="273"/>
      <c r="GK41" s="273"/>
      <c r="GL41" s="272"/>
      <c r="GM41" s="274"/>
      <c r="GN41" s="272"/>
      <c r="GO41" s="273"/>
      <c r="GP41" s="273"/>
      <c r="GQ41" s="273"/>
      <c r="GR41" s="272"/>
      <c r="GS41" s="274">
        <v>57813</v>
      </c>
      <c r="GT41" s="277">
        <f>57813/52629283</f>
        <v>1.0984949196438797E-3</v>
      </c>
    </row>
    <row r="42" spans="2:202" s="147" customFormat="1" x14ac:dyDescent="0.2">
      <c r="B42" s="271" t="s">
        <v>204</v>
      </c>
      <c r="C42" s="272">
        <v>71</v>
      </c>
      <c r="D42" s="273"/>
      <c r="E42" s="273"/>
      <c r="F42" s="273"/>
      <c r="G42" s="272">
        <v>71</v>
      </c>
      <c r="H42" s="274"/>
      <c r="I42" s="272">
        <v>1</v>
      </c>
      <c r="J42" s="273"/>
      <c r="K42" s="272">
        <v>1</v>
      </c>
      <c r="L42" s="274"/>
      <c r="M42" s="274">
        <v>2969</v>
      </c>
      <c r="N42" s="272">
        <v>16467</v>
      </c>
      <c r="O42" s="273">
        <v>1</v>
      </c>
      <c r="P42" s="273"/>
      <c r="Q42" s="273"/>
      <c r="R42" s="273">
        <v>0</v>
      </c>
      <c r="S42" s="273">
        <v>4</v>
      </c>
      <c r="T42" s="273">
        <v>0</v>
      </c>
      <c r="U42" s="273"/>
      <c r="V42" s="272">
        <v>16472</v>
      </c>
      <c r="W42" s="275">
        <v>3</v>
      </c>
      <c r="X42" s="273">
        <v>7</v>
      </c>
      <c r="Y42" s="272">
        <v>10</v>
      </c>
      <c r="Z42" s="275">
        <v>13377</v>
      </c>
      <c r="AA42" s="273"/>
      <c r="AB42" s="272">
        <v>13377</v>
      </c>
      <c r="AC42" s="275">
        <v>2749</v>
      </c>
      <c r="AD42" s="273"/>
      <c r="AE42" s="276">
        <v>2749</v>
      </c>
      <c r="AF42" s="272"/>
      <c r="AG42" s="273"/>
      <c r="AH42" s="273"/>
      <c r="AI42" s="273"/>
      <c r="AJ42" s="273"/>
      <c r="AK42" s="272"/>
      <c r="AL42" s="275"/>
      <c r="AM42" s="273"/>
      <c r="AN42" s="276"/>
      <c r="AO42" s="272"/>
      <c r="AP42" s="274"/>
      <c r="AQ42" s="272"/>
      <c r="AR42" s="273">
        <v>3</v>
      </c>
      <c r="AS42" s="273"/>
      <c r="AT42" s="272">
        <v>3</v>
      </c>
      <c r="AU42" s="275">
        <v>3</v>
      </c>
      <c r="AV42" s="273"/>
      <c r="AW42" s="273"/>
      <c r="AX42" s="273"/>
      <c r="AY42" s="273"/>
      <c r="AZ42" s="273">
        <v>2</v>
      </c>
      <c r="BA42" s="273"/>
      <c r="BB42" s="273"/>
      <c r="BC42" s="273"/>
      <c r="BD42" s="276">
        <v>5</v>
      </c>
      <c r="BE42" s="272"/>
      <c r="BF42" s="274">
        <v>5</v>
      </c>
      <c r="BG42" s="272">
        <v>4</v>
      </c>
      <c r="BH42" s="273">
        <v>38</v>
      </c>
      <c r="BI42" s="273">
        <v>267</v>
      </c>
      <c r="BJ42" s="273">
        <v>2</v>
      </c>
      <c r="BK42" s="273">
        <v>9</v>
      </c>
      <c r="BL42" s="273"/>
      <c r="BM42" s="272">
        <v>320</v>
      </c>
      <c r="BN42" s="274"/>
      <c r="BO42" s="274"/>
      <c r="BP42" s="274"/>
      <c r="BQ42" s="274">
        <v>1</v>
      </c>
      <c r="BR42" s="272">
        <v>4</v>
      </c>
      <c r="BS42" s="273"/>
      <c r="BT42" s="272">
        <v>4</v>
      </c>
      <c r="BU42" s="274"/>
      <c r="BV42" s="272"/>
      <c r="BW42" s="273"/>
      <c r="BX42" s="273"/>
      <c r="BY42" s="272"/>
      <c r="BZ42" s="275"/>
      <c r="CA42" s="273"/>
      <c r="CB42" s="273"/>
      <c r="CC42" s="273"/>
      <c r="CD42" s="273"/>
      <c r="CE42" s="273"/>
      <c r="CF42" s="273"/>
      <c r="CG42" s="273"/>
      <c r="CH42" s="273">
        <v>2</v>
      </c>
      <c r="CI42" s="273"/>
      <c r="CJ42" s="273"/>
      <c r="CK42" s="273"/>
      <c r="CL42" s="273"/>
      <c r="CM42" s="273"/>
      <c r="CN42" s="276">
        <v>2</v>
      </c>
      <c r="CO42" s="272"/>
      <c r="CP42" s="273"/>
      <c r="CQ42" s="272"/>
      <c r="CR42" s="274"/>
      <c r="CS42" s="272">
        <v>245</v>
      </c>
      <c r="CT42" s="273">
        <v>320</v>
      </c>
      <c r="CU42" s="273">
        <v>405623</v>
      </c>
      <c r="CV42" s="273">
        <v>219837</v>
      </c>
      <c r="CW42" s="273"/>
      <c r="CX42" s="273"/>
      <c r="CY42" s="273"/>
      <c r="CZ42" s="273"/>
      <c r="DA42" s="273"/>
      <c r="DB42" s="273"/>
      <c r="DC42" s="273"/>
      <c r="DD42" s="272">
        <v>626025</v>
      </c>
      <c r="DE42" s="275">
        <v>258</v>
      </c>
      <c r="DF42" s="273">
        <v>0</v>
      </c>
      <c r="DG42" s="273">
        <v>16</v>
      </c>
      <c r="DH42" s="273">
        <v>172</v>
      </c>
      <c r="DI42" s="273"/>
      <c r="DJ42" s="273">
        <v>1</v>
      </c>
      <c r="DK42" s="273"/>
      <c r="DL42" s="276">
        <v>447</v>
      </c>
      <c r="DM42" s="272"/>
      <c r="DN42" s="274"/>
      <c r="DO42" s="272"/>
      <c r="DP42" s="273"/>
      <c r="DQ42" s="272"/>
      <c r="DR42" s="274"/>
      <c r="DS42" s="272"/>
      <c r="DT42" s="273"/>
      <c r="DU42" s="272"/>
      <c r="DV42" s="275"/>
      <c r="DW42" s="273"/>
      <c r="DX42" s="276"/>
      <c r="DY42" s="272">
        <v>3</v>
      </c>
      <c r="DZ42" s="274"/>
      <c r="EA42" s="272">
        <v>9</v>
      </c>
      <c r="EB42" s="273"/>
      <c r="EC42" s="272">
        <v>9</v>
      </c>
      <c r="ED42" s="274">
        <v>2</v>
      </c>
      <c r="EE42" s="274"/>
      <c r="EF42" s="272">
        <v>7</v>
      </c>
      <c r="EG42" s="273">
        <v>6</v>
      </c>
      <c r="EH42" s="273">
        <v>1</v>
      </c>
      <c r="EI42" s="273"/>
      <c r="EJ42" s="273"/>
      <c r="EK42" s="273"/>
      <c r="EL42" s="273"/>
      <c r="EM42" s="272">
        <v>14</v>
      </c>
      <c r="EN42" s="275">
        <v>35</v>
      </c>
      <c r="EO42" s="273">
        <v>190</v>
      </c>
      <c r="EP42" s="273">
        <v>10</v>
      </c>
      <c r="EQ42" s="273">
        <v>51</v>
      </c>
      <c r="ER42" s="273">
        <v>14500</v>
      </c>
      <c r="ES42" s="273">
        <v>16</v>
      </c>
      <c r="ET42" s="273">
        <v>179</v>
      </c>
      <c r="EU42" s="273">
        <v>7</v>
      </c>
      <c r="EV42" s="273">
        <v>1</v>
      </c>
      <c r="EW42" s="273">
        <v>0</v>
      </c>
      <c r="EX42" s="273"/>
      <c r="EY42" s="273">
        <v>7</v>
      </c>
      <c r="EZ42" s="273"/>
      <c r="FA42" s="276">
        <v>14996</v>
      </c>
      <c r="FB42" s="272"/>
      <c r="FC42" s="275"/>
      <c r="FD42" s="273"/>
      <c r="FE42" s="273"/>
      <c r="FF42" s="276"/>
      <c r="FG42" s="272"/>
      <c r="FH42" s="273">
        <v>110</v>
      </c>
      <c r="FI42" s="272">
        <v>110</v>
      </c>
      <c r="FJ42" s="274"/>
      <c r="FK42" s="272">
        <v>1</v>
      </c>
      <c r="FL42" s="273"/>
      <c r="FM42" s="273"/>
      <c r="FN42" s="273"/>
      <c r="FO42" s="272">
        <v>1</v>
      </c>
      <c r="FP42" s="275"/>
      <c r="FQ42" s="273"/>
      <c r="FR42" s="273"/>
      <c r="FS42" s="276"/>
      <c r="FT42" s="272"/>
      <c r="FU42" s="273"/>
      <c r="FV42" s="272"/>
      <c r="FW42" s="274"/>
      <c r="FX42" s="274">
        <v>310</v>
      </c>
      <c r="FY42" s="272">
        <v>135</v>
      </c>
      <c r="FZ42" s="273"/>
      <c r="GA42" s="273"/>
      <c r="GB42" s="273"/>
      <c r="GC42" s="272">
        <v>135</v>
      </c>
      <c r="GD42" s="274">
        <v>4</v>
      </c>
      <c r="GE42" s="272">
        <v>191408</v>
      </c>
      <c r="GF42" s="273"/>
      <c r="GG42" s="272">
        <v>191408</v>
      </c>
      <c r="GH42" s="274"/>
      <c r="GI42" s="272"/>
      <c r="GJ42" s="273"/>
      <c r="GK42" s="273"/>
      <c r="GL42" s="272"/>
      <c r="GM42" s="274"/>
      <c r="GN42" s="272"/>
      <c r="GO42" s="273"/>
      <c r="GP42" s="273"/>
      <c r="GQ42" s="273"/>
      <c r="GR42" s="272"/>
      <c r="GS42" s="274">
        <v>869453</v>
      </c>
      <c r="GT42" s="277">
        <f>869453/52629283</f>
        <v>1.6520327666253786E-2</v>
      </c>
    </row>
    <row r="43" spans="2:202" s="147" customFormat="1" ht="24" x14ac:dyDescent="0.2">
      <c r="B43" s="271" t="s">
        <v>239</v>
      </c>
      <c r="C43" s="272">
        <v>23073</v>
      </c>
      <c r="D43" s="273"/>
      <c r="E43" s="273"/>
      <c r="F43" s="273"/>
      <c r="G43" s="272">
        <v>23073</v>
      </c>
      <c r="H43" s="274"/>
      <c r="I43" s="272">
        <v>0</v>
      </c>
      <c r="J43" s="273"/>
      <c r="K43" s="272">
        <v>0</v>
      </c>
      <c r="L43" s="274"/>
      <c r="M43" s="274">
        <v>36894</v>
      </c>
      <c r="N43" s="272">
        <v>20609</v>
      </c>
      <c r="O43" s="273">
        <v>2</v>
      </c>
      <c r="P43" s="273">
        <v>13</v>
      </c>
      <c r="Q43" s="273">
        <v>26</v>
      </c>
      <c r="R43" s="273">
        <v>3</v>
      </c>
      <c r="S43" s="273">
        <v>70</v>
      </c>
      <c r="T43" s="273">
        <v>0</v>
      </c>
      <c r="U43" s="273">
        <v>0</v>
      </c>
      <c r="V43" s="272">
        <v>20723</v>
      </c>
      <c r="W43" s="275">
        <v>3</v>
      </c>
      <c r="X43" s="273">
        <v>37</v>
      </c>
      <c r="Y43" s="272">
        <v>40</v>
      </c>
      <c r="Z43" s="275">
        <v>480</v>
      </c>
      <c r="AA43" s="273"/>
      <c r="AB43" s="272">
        <v>480</v>
      </c>
      <c r="AC43" s="275">
        <v>466</v>
      </c>
      <c r="AD43" s="273">
        <v>1</v>
      </c>
      <c r="AE43" s="276">
        <v>467</v>
      </c>
      <c r="AF43" s="272">
        <v>81</v>
      </c>
      <c r="AG43" s="273"/>
      <c r="AH43" s="273"/>
      <c r="AI43" s="273">
        <v>1</v>
      </c>
      <c r="AJ43" s="273"/>
      <c r="AK43" s="272">
        <v>82</v>
      </c>
      <c r="AL43" s="275"/>
      <c r="AM43" s="273"/>
      <c r="AN43" s="276"/>
      <c r="AO43" s="272"/>
      <c r="AP43" s="274"/>
      <c r="AQ43" s="272"/>
      <c r="AR43" s="273">
        <v>3</v>
      </c>
      <c r="AS43" s="273"/>
      <c r="AT43" s="272">
        <v>3</v>
      </c>
      <c r="AU43" s="275"/>
      <c r="AV43" s="273"/>
      <c r="AW43" s="273"/>
      <c r="AX43" s="273"/>
      <c r="AY43" s="273"/>
      <c r="AZ43" s="273">
        <v>3</v>
      </c>
      <c r="BA43" s="273">
        <v>0</v>
      </c>
      <c r="BB43" s="273"/>
      <c r="BC43" s="273"/>
      <c r="BD43" s="276">
        <v>3</v>
      </c>
      <c r="BE43" s="272"/>
      <c r="BF43" s="274">
        <v>1475</v>
      </c>
      <c r="BG43" s="272">
        <v>34</v>
      </c>
      <c r="BH43" s="273">
        <v>645</v>
      </c>
      <c r="BI43" s="273">
        <v>991</v>
      </c>
      <c r="BJ43" s="273">
        <v>2</v>
      </c>
      <c r="BK43" s="273">
        <v>41</v>
      </c>
      <c r="BL43" s="273"/>
      <c r="BM43" s="272">
        <v>1713</v>
      </c>
      <c r="BN43" s="274">
        <v>3</v>
      </c>
      <c r="BO43" s="274"/>
      <c r="BP43" s="274"/>
      <c r="BQ43" s="274"/>
      <c r="BR43" s="272">
        <v>7056</v>
      </c>
      <c r="BS43" s="273"/>
      <c r="BT43" s="272">
        <v>7056</v>
      </c>
      <c r="BU43" s="274"/>
      <c r="BV43" s="272">
        <v>8</v>
      </c>
      <c r="BW43" s="273"/>
      <c r="BX43" s="273"/>
      <c r="BY43" s="272">
        <v>8</v>
      </c>
      <c r="BZ43" s="275"/>
      <c r="CA43" s="273"/>
      <c r="CB43" s="273"/>
      <c r="CC43" s="273"/>
      <c r="CD43" s="273"/>
      <c r="CE43" s="273"/>
      <c r="CF43" s="273"/>
      <c r="CG43" s="273"/>
      <c r="CH43" s="273"/>
      <c r="CI43" s="273"/>
      <c r="CJ43" s="273"/>
      <c r="CK43" s="273">
        <v>1</v>
      </c>
      <c r="CL43" s="273"/>
      <c r="CM43" s="273"/>
      <c r="CN43" s="276">
        <v>1</v>
      </c>
      <c r="CO43" s="272">
        <v>4</v>
      </c>
      <c r="CP43" s="273"/>
      <c r="CQ43" s="272">
        <v>4</v>
      </c>
      <c r="CR43" s="274"/>
      <c r="CS43" s="272">
        <v>36</v>
      </c>
      <c r="CT43" s="273">
        <v>245</v>
      </c>
      <c r="CU43" s="273">
        <v>22274</v>
      </c>
      <c r="CV43" s="273">
        <v>81483</v>
      </c>
      <c r="CW43" s="273">
        <v>1</v>
      </c>
      <c r="CX43" s="273"/>
      <c r="CY43" s="273"/>
      <c r="CZ43" s="273"/>
      <c r="DA43" s="273"/>
      <c r="DB43" s="273"/>
      <c r="DC43" s="273"/>
      <c r="DD43" s="272">
        <v>104039</v>
      </c>
      <c r="DE43" s="275">
        <v>19795</v>
      </c>
      <c r="DF43" s="273"/>
      <c r="DG43" s="273">
        <v>345</v>
      </c>
      <c r="DH43" s="273">
        <v>197</v>
      </c>
      <c r="DI43" s="273">
        <v>14</v>
      </c>
      <c r="DJ43" s="273">
        <v>12</v>
      </c>
      <c r="DK43" s="273"/>
      <c r="DL43" s="276">
        <v>20363</v>
      </c>
      <c r="DM43" s="272"/>
      <c r="DN43" s="274"/>
      <c r="DO43" s="272"/>
      <c r="DP43" s="273"/>
      <c r="DQ43" s="272"/>
      <c r="DR43" s="274">
        <v>2482</v>
      </c>
      <c r="DS43" s="272"/>
      <c r="DT43" s="273"/>
      <c r="DU43" s="272"/>
      <c r="DV43" s="275">
        <v>0</v>
      </c>
      <c r="DW43" s="273"/>
      <c r="DX43" s="276">
        <v>0</v>
      </c>
      <c r="DY43" s="272">
        <v>9</v>
      </c>
      <c r="DZ43" s="274"/>
      <c r="EA43" s="272">
        <v>87</v>
      </c>
      <c r="EB43" s="273"/>
      <c r="EC43" s="272">
        <v>87</v>
      </c>
      <c r="ED43" s="274"/>
      <c r="EE43" s="274">
        <v>6</v>
      </c>
      <c r="EF43" s="272">
        <v>16886</v>
      </c>
      <c r="EG43" s="273">
        <v>3190</v>
      </c>
      <c r="EH43" s="273">
        <v>20962</v>
      </c>
      <c r="EI43" s="273">
        <v>13</v>
      </c>
      <c r="EJ43" s="273">
        <v>484</v>
      </c>
      <c r="EK43" s="273">
        <v>36</v>
      </c>
      <c r="EL43" s="273">
        <v>2</v>
      </c>
      <c r="EM43" s="272">
        <v>41573</v>
      </c>
      <c r="EN43" s="275">
        <v>30</v>
      </c>
      <c r="EO43" s="273">
        <v>95</v>
      </c>
      <c r="EP43" s="273">
        <v>50</v>
      </c>
      <c r="EQ43" s="273">
        <v>38</v>
      </c>
      <c r="ER43" s="273">
        <v>52</v>
      </c>
      <c r="ES43" s="273">
        <v>0</v>
      </c>
      <c r="ET43" s="273">
        <v>15</v>
      </c>
      <c r="EU43" s="273">
        <v>12</v>
      </c>
      <c r="EV43" s="273">
        <v>0</v>
      </c>
      <c r="EW43" s="273">
        <v>7</v>
      </c>
      <c r="EX43" s="273"/>
      <c r="EY43" s="273">
        <v>20</v>
      </c>
      <c r="EZ43" s="273"/>
      <c r="FA43" s="276">
        <v>319</v>
      </c>
      <c r="FB43" s="272"/>
      <c r="FC43" s="275"/>
      <c r="FD43" s="273"/>
      <c r="FE43" s="273">
        <v>5</v>
      </c>
      <c r="FF43" s="276">
        <v>5</v>
      </c>
      <c r="FG43" s="272"/>
      <c r="FH43" s="273"/>
      <c r="FI43" s="272"/>
      <c r="FJ43" s="274"/>
      <c r="FK43" s="272"/>
      <c r="FL43" s="273"/>
      <c r="FM43" s="273"/>
      <c r="FN43" s="273"/>
      <c r="FO43" s="272"/>
      <c r="FP43" s="275"/>
      <c r="FQ43" s="273"/>
      <c r="FR43" s="273"/>
      <c r="FS43" s="276"/>
      <c r="FT43" s="272"/>
      <c r="FU43" s="273"/>
      <c r="FV43" s="272"/>
      <c r="FW43" s="274"/>
      <c r="FX43" s="274">
        <v>3</v>
      </c>
      <c r="FY43" s="272"/>
      <c r="FZ43" s="273"/>
      <c r="GA43" s="273"/>
      <c r="GB43" s="273"/>
      <c r="GC43" s="272"/>
      <c r="GD43" s="274"/>
      <c r="GE43" s="272">
        <v>695</v>
      </c>
      <c r="GF43" s="273"/>
      <c r="GG43" s="272">
        <v>695</v>
      </c>
      <c r="GH43" s="274"/>
      <c r="GI43" s="272">
        <v>2</v>
      </c>
      <c r="GJ43" s="273"/>
      <c r="GK43" s="273"/>
      <c r="GL43" s="272">
        <v>2</v>
      </c>
      <c r="GM43" s="274"/>
      <c r="GN43" s="272"/>
      <c r="GO43" s="273"/>
      <c r="GP43" s="273"/>
      <c r="GQ43" s="273"/>
      <c r="GR43" s="272"/>
      <c r="GS43" s="274">
        <v>261608</v>
      </c>
      <c r="GT43" s="277">
        <f>261608/52629283</f>
        <v>4.9707688398491004E-3</v>
      </c>
    </row>
    <row r="44" spans="2:202" s="147" customFormat="1" x14ac:dyDescent="0.2">
      <c r="B44" s="271" t="s">
        <v>244</v>
      </c>
      <c r="C44" s="272">
        <v>5</v>
      </c>
      <c r="D44" s="273"/>
      <c r="E44" s="273"/>
      <c r="F44" s="273"/>
      <c r="G44" s="272">
        <v>5</v>
      </c>
      <c r="H44" s="274"/>
      <c r="I44" s="272">
        <v>2</v>
      </c>
      <c r="J44" s="273"/>
      <c r="K44" s="272">
        <v>2</v>
      </c>
      <c r="L44" s="274"/>
      <c r="M44" s="274">
        <v>624</v>
      </c>
      <c r="N44" s="272">
        <v>1100</v>
      </c>
      <c r="O44" s="273"/>
      <c r="P44" s="273"/>
      <c r="Q44" s="273"/>
      <c r="R44" s="273"/>
      <c r="S44" s="273"/>
      <c r="T44" s="273"/>
      <c r="U44" s="273"/>
      <c r="V44" s="272">
        <v>1100</v>
      </c>
      <c r="W44" s="275">
        <v>4</v>
      </c>
      <c r="X44" s="273"/>
      <c r="Y44" s="272">
        <v>4</v>
      </c>
      <c r="Z44" s="275">
        <v>490</v>
      </c>
      <c r="AA44" s="273"/>
      <c r="AB44" s="272">
        <v>490</v>
      </c>
      <c r="AC44" s="275">
        <v>2284</v>
      </c>
      <c r="AD44" s="273"/>
      <c r="AE44" s="276">
        <v>2284</v>
      </c>
      <c r="AF44" s="272"/>
      <c r="AG44" s="273"/>
      <c r="AH44" s="273"/>
      <c r="AI44" s="273"/>
      <c r="AJ44" s="273"/>
      <c r="AK44" s="272"/>
      <c r="AL44" s="275"/>
      <c r="AM44" s="273"/>
      <c r="AN44" s="276"/>
      <c r="AO44" s="272"/>
      <c r="AP44" s="274"/>
      <c r="AQ44" s="272"/>
      <c r="AR44" s="273"/>
      <c r="AS44" s="273"/>
      <c r="AT44" s="272"/>
      <c r="AU44" s="275"/>
      <c r="AV44" s="273"/>
      <c r="AW44" s="273"/>
      <c r="AX44" s="273"/>
      <c r="AY44" s="273"/>
      <c r="AZ44" s="273">
        <v>3</v>
      </c>
      <c r="BA44" s="273"/>
      <c r="BB44" s="273"/>
      <c r="BC44" s="273"/>
      <c r="BD44" s="276">
        <v>3</v>
      </c>
      <c r="BE44" s="272"/>
      <c r="BF44" s="274">
        <v>3</v>
      </c>
      <c r="BG44" s="272">
        <v>7</v>
      </c>
      <c r="BH44" s="273">
        <v>16</v>
      </c>
      <c r="BI44" s="273">
        <v>84</v>
      </c>
      <c r="BJ44" s="273"/>
      <c r="BK44" s="273">
        <v>2</v>
      </c>
      <c r="BL44" s="273"/>
      <c r="BM44" s="272">
        <v>109</v>
      </c>
      <c r="BN44" s="274"/>
      <c r="BO44" s="274"/>
      <c r="BP44" s="274"/>
      <c r="BQ44" s="274"/>
      <c r="BR44" s="272"/>
      <c r="BS44" s="273"/>
      <c r="BT44" s="272"/>
      <c r="BU44" s="274"/>
      <c r="BV44" s="272">
        <v>1</v>
      </c>
      <c r="BW44" s="273">
        <v>1</v>
      </c>
      <c r="BX44" s="273"/>
      <c r="BY44" s="272">
        <v>2</v>
      </c>
      <c r="BZ44" s="275"/>
      <c r="CA44" s="273"/>
      <c r="CB44" s="273"/>
      <c r="CC44" s="273"/>
      <c r="CD44" s="273"/>
      <c r="CE44" s="273"/>
      <c r="CF44" s="273"/>
      <c r="CG44" s="273"/>
      <c r="CH44" s="273"/>
      <c r="CI44" s="273"/>
      <c r="CJ44" s="273"/>
      <c r="CK44" s="273"/>
      <c r="CL44" s="273"/>
      <c r="CM44" s="273"/>
      <c r="CN44" s="276"/>
      <c r="CO44" s="272"/>
      <c r="CP44" s="273"/>
      <c r="CQ44" s="272"/>
      <c r="CR44" s="274">
        <v>21</v>
      </c>
      <c r="CS44" s="272">
        <v>121</v>
      </c>
      <c r="CT44" s="273">
        <v>83</v>
      </c>
      <c r="CU44" s="273">
        <v>48633</v>
      </c>
      <c r="CV44" s="273">
        <v>19766</v>
      </c>
      <c r="CW44" s="273"/>
      <c r="CX44" s="273">
        <v>1</v>
      </c>
      <c r="CY44" s="273"/>
      <c r="CZ44" s="273">
        <v>7</v>
      </c>
      <c r="DA44" s="273"/>
      <c r="DB44" s="273"/>
      <c r="DC44" s="273"/>
      <c r="DD44" s="272">
        <v>68611</v>
      </c>
      <c r="DE44" s="275">
        <v>162</v>
      </c>
      <c r="DF44" s="273"/>
      <c r="DG44" s="273">
        <v>9</v>
      </c>
      <c r="DH44" s="273">
        <v>26</v>
      </c>
      <c r="DI44" s="273"/>
      <c r="DJ44" s="273"/>
      <c r="DK44" s="273"/>
      <c r="DL44" s="276">
        <v>197</v>
      </c>
      <c r="DM44" s="272"/>
      <c r="DN44" s="274"/>
      <c r="DO44" s="272"/>
      <c r="DP44" s="273"/>
      <c r="DQ44" s="272"/>
      <c r="DR44" s="274">
        <v>1</v>
      </c>
      <c r="DS44" s="272"/>
      <c r="DT44" s="273"/>
      <c r="DU44" s="272"/>
      <c r="DV44" s="275"/>
      <c r="DW44" s="273"/>
      <c r="DX44" s="276"/>
      <c r="DY44" s="272">
        <v>2</v>
      </c>
      <c r="DZ44" s="274"/>
      <c r="EA44" s="272">
        <v>15</v>
      </c>
      <c r="EB44" s="273"/>
      <c r="EC44" s="272">
        <v>15</v>
      </c>
      <c r="ED44" s="274">
        <v>1</v>
      </c>
      <c r="EE44" s="274"/>
      <c r="EF44" s="272"/>
      <c r="EG44" s="273"/>
      <c r="EH44" s="273"/>
      <c r="EI44" s="273"/>
      <c r="EJ44" s="273"/>
      <c r="EK44" s="273"/>
      <c r="EL44" s="273"/>
      <c r="EM44" s="272"/>
      <c r="EN44" s="275">
        <v>10</v>
      </c>
      <c r="EO44" s="273">
        <v>19</v>
      </c>
      <c r="EP44" s="273"/>
      <c r="EQ44" s="273">
        <v>9</v>
      </c>
      <c r="ER44" s="273">
        <v>1107</v>
      </c>
      <c r="ES44" s="273">
        <v>0</v>
      </c>
      <c r="ET44" s="273">
        <v>47</v>
      </c>
      <c r="EU44" s="273">
        <v>1</v>
      </c>
      <c r="EV44" s="273"/>
      <c r="EW44" s="273">
        <v>4</v>
      </c>
      <c r="EX44" s="273"/>
      <c r="EY44" s="273"/>
      <c r="EZ44" s="273"/>
      <c r="FA44" s="276">
        <v>1197</v>
      </c>
      <c r="FB44" s="272">
        <v>1</v>
      </c>
      <c r="FC44" s="275"/>
      <c r="FD44" s="273"/>
      <c r="FE44" s="273"/>
      <c r="FF44" s="276"/>
      <c r="FG44" s="272"/>
      <c r="FH44" s="273">
        <v>1</v>
      </c>
      <c r="FI44" s="272">
        <v>1</v>
      </c>
      <c r="FJ44" s="274"/>
      <c r="FK44" s="272"/>
      <c r="FL44" s="273"/>
      <c r="FM44" s="273"/>
      <c r="FN44" s="273"/>
      <c r="FO44" s="272"/>
      <c r="FP44" s="275"/>
      <c r="FQ44" s="273"/>
      <c r="FR44" s="273"/>
      <c r="FS44" s="276"/>
      <c r="FT44" s="272"/>
      <c r="FU44" s="273"/>
      <c r="FV44" s="272"/>
      <c r="FW44" s="274"/>
      <c r="FX44" s="274">
        <v>178</v>
      </c>
      <c r="FY44" s="272">
        <v>208</v>
      </c>
      <c r="FZ44" s="273"/>
      <c r="GA44" s="273"/>
      <c r="GB44" s="273"/>
      <c r="GC44" s="272">
        <v>208</v>
      </c>
      <c r="GD44" s="274"/>
      <c r="GE44" s="272">
        <v>24933</v>
      </c>
      <c r="GF44" s="273"/>
      <c r="GG44" s="272">
        <v>24933</v>
      </c>
      <c r="GH44" s="274"/>
      <c r="GI44" s="272"/>
      <c r="GJ44" s="273"/>
      <c r="GK44" s="273"/>
      <c r="GL44" s="272"/>
      <c r="GM44" s="274"/>
      <c r="GN44" s="272"/>
      <c r="GO44" s="273"/>
      <c r="GP44" s="273"/>
      <c r="GQ44" s="273"/>
      <c r="GR44" s="272"/>
      <c r="GS44" s="274">
        <v>99992</v>
      </c>
      <c r="GT44" s="277">
        <f>99992/52629283</f>
        <v>1.899930880684808E-3</v>
      </c>
    </row>
    <row r="45" spans="2:202" s="147" customFormat="1" x14ac:dyDescent="0.2">
      <c r="B45" s="271" t="s">
        <v>261</v>
      </c>
      <c r="C45" s="272">
        <v>2</v>
      </c>
      <c r="D45" s="273"/>
      <c r="E45" s="273"/>
      <c r="F45" s="273"/>
      <c r="G45" s="272">
        <v>2</v>
      </c>
      <c r="H45" s="274"/>
      <c r="I45" s="272"/>
      <c r="J45" s="273"/>
      <c r="K45" s="272"/>
      <c r="L45" s="274">
        <v>0</v>
      </c>
      <c r="M45" s="274">
        <v>641</v>
      </c>
      <c r="N45" s="272">
        <v>469</v>
      </c>
      <c r="O45" s="273">
        <v>0</v>
      </c>
      <c r="P45" s="273"/>
      <c r="Q45" s="273"/>
      <c r="R45" s="273"/>
      <c r="S45" s="273"/>
      <c r="T45" s="273"/>
      <c r="U45" s="273"/>
      <c r="V45" s="272">
        <v>469</v>
      </c>
      <c r="W45" s="275"/>
      <c r="X45" s="273"/>
      <c r="Y45" s="272"/>
      <c r="Z45" s="275">
        <v>69</v>
      </c>
      <c r="AA45" s="273"/>
      <c r="AB45" s="272">
        <v>69</v>
      </c>
      <c r="AC45" s="275"/>
      <c r="AD45" s="273"/>
      <c r="AE45" s="276"/>
      <c r="AF45" s="272"/>
      <c r="AG45" s="273"/>
      <c r="AH45" s="273"/>
      <c r="AI45" s="273"/>
      <c r="AJ45" s="273"/>
      <c r="AK45" s="272"/>
      <c r="AL45" s="275"/>
      <c r="AM45" s="273"/>
      <c r="AN45" s="276"/>
      <c r="AO45" s="272"/>
      <c r="AP45" s="274"/>
      <c r="AQ45" s="272"/>
      <c r="AR45" s="273"/>
      <c r="AS45" s="273"/>
      <c r="AT45" s="272"/>
      <c r="AU45" s="275"/>
      <c r="AV45" s="273"/>
      <c r="AW45" s="273"/>
      <c r="AX45" s="273"/>
      <c r="AY45" s="273"/>
      <c r="AZ45" s="273"/>
      <c r="BA45" s="273"/>
      <c r="BB45" s="273"/>
      <c r="BC45" s="273"/>
      <c r="BD45" s="276"/>
      <c r="BE45" s="272"/>
      <c r="BF45" s="274">
        <v>0</v>
      </c>
      <c r="BG45" s="272">
        <v>5</v>
      </c>
      <c r="BH45" s="273">
        <v>10</v>
      </c>
      <c r="BI45" s="273">
        <v>68</v>
      </c>
      <c r="BJ45" s="273">
        <v>1</v>
      </c>
      <c r="BK45" s="273">
        <v>1</v>
      </c>
      <c r="BL45" s="273"/>
      <c r="BM45" s="272">
        <v>85</v>
      </c>
      <c r="BN45" s="274"/>
      <c r="BO45" s="274"/>
      <c r="BP45" s="274"/>
      <c r="BQ45" s="274">
        <v>1</v>
      </c>
      <c r="BR45" s="272">
        <v>3</v>
      </c>
      <c r="BS45" s="273"/>
      <c r="BT45" s="272">
        <v>3</v>
      </c>
      <c r="BU45" s="274"/>
      <c r="BV45" s="272"/>
      <c r="BW45" s="273"/>
      <c r="BX45" s="273"/>
      <c r="BY45" s="272"/>
      <c r="BZ45" s="275"/>
      <c r="CA45" s="273"/>
      <c r="CB45" s="273"/>
      <c r="CC45" s="273"/>
      <c r="CD45" s="273"/>
      <c r="CE45" s="273"/>
      <c r="CF45" s="273"/>
      <c r="CG45" s="273"/>
      <c r="CH45" s="273"/>
      <c r="CI45" s="273"/>
      <c r="CJ45" s="273"/>
      <c r="CK45" s="273"/>
      <c r="CL45" s="273"/>
      <c r="CM45" s="273"/>
      <c r="CN45" s="276"/>
      <c r="CO45" s="272"/>
      <c r="CP45" s="273"/>
      <c r="CQ45" s="272"/>
      <c r="CR45" s="274">
        <v>0</v>
      </c>
      <c r="CS45" s="272">
        <v>18</v>
      </c>
      <c r="CT45" s="273">
        <v>0</v>
      </c>
      <c r="CU45" s="273">
        <v>19514</v>
      </c>
      <c r="CV45" s="273">
        <v>9431</v>
      </c>
      <c r="CW45" s="273">
        <v>4</v>
      </c>
      <c r="CX45" s="273">
        <v>4</v>
      </c>
      <c r="CY45" s="273"/>
      <c r="CZ45" s="273"/>
      <c r="DA45" s="273"/>
      <c r="DB45" s="273"/>
      <c r="DC45" s="273"/>
      <c r="DD45" s="272">
        <v>28971</v>
      </c>
      <c r="DE45" s="275">
        <v>25</v>
      </c>
      <c r="DF45" s="273"/>
      <c r="DG45" s="273"/>
      <c r="DH45" s="273"/>
      <c r="DI45" s="273"/>
      <c r="DJ45" s="273"/>
      <c r="DK45" s="273"/>
      <c r="DL45" s="276">
        <v>25</v>
      </c>
      <c r="DM45" s="272"/>
      <c r="DN45" s="274"/>
      <c r="DO45" s="272"/>
      <c r="DP45" s="273"/>
      <c r="DQ45" s="272"/>
      <c r="DR45" s="274">
        <v>5</v>
      </c>
      <c r="DS45" s="272"/>
      <c r="DT45" s="273"/>
      <c r="DU45" s="272"/>
      <c r="DV45" s="275"/>
      <c r="DW45" s="273"/>
      <c r="DX45" s="276"/>
      <c r="DY45" s="272">
        <v>12</v>
      </c>
      <c r="DZ45" s="274"/>
      <c r="EA45" s="272">
        <v>1</v>
      </c>
      <c r="EB45" s="273"/>
      <c r="EC45" s="272">
        <v>1</v>
      </c>
      <c r="ED45" s="274"/>
      <c r="EE45" s="274"/>
      <c r="EF45" s="272">
        <v>2</v>
      </c>
      <c r="EG45" s="273">
        <v>6</v>
      </c>
      <c r="EH45" s="273">
        <v>1</v>
      </c>
      <c r="EI45" s="273"/>
      <c r="EJ45" s="273"/>
      <c r="EK45" s="273"/>
      <c r="EL45" s="273"/>
      <c r="EM45" s="272">
        <v>9</v>
      </c>
      <c r="EN45" s="275"/>
      <c r="EO45" s="273">
        <v>14</v>
      </c>
      <c r="EP45" s="273">
        <v>0</v>
      </c>
      <c r="EQ45" s="273">
        <v>1</v>
      </c>
      <c r="ER45" s="273">
        <v>54</v>
      </c>
      <c r="ES45" s="273"/>
      <c r="ET45" s="273">
        <v>1</v>
      </c>
      <c r="EU45" s="273"/>
      <c r="EV45" s="273"/>
      <c r="EW45" s="273"/>
      <c r="EX45" s="273"/>
      <c r="EY45" s="273"/>
      <c r="EZ45" s="273"/>
      <c r="FA45" s="276">
        <v>70</v>
      </c>
      <c r="FB45" s="272"/>
      <c r="FC45" s="275"/>
      <c r="FD45" s="273">
        <v>1</v>
      </c>
      <c r="FE45" s="273"/>
      <c r="FF45" s="276">
        <v>1</v>
      </c>
      <c r="FG45" s="272"/>
      <c r="FH45" s="273"/>
      <c r="FI45" s="272"/>
      <c r="FJ45" s="274"/>
      <c r="FK45" s="272"/>
      <c r="FL45" s="273"/>
      <c r="FM45" s="273"/>
      <c r="FN45" s="273"/>
      <c r="FO45" s="272"/>
      <c r="FP45" s="275"/>
      <c r="FQ45" s="273"/>
      <c r="FR45" s="273"/>
      <c r="FS45" s="276"/>
      <c r="FT45" s="272"/>
      <c r="FU45" s="273"/>
      <c r="FV45" s="272"/>
      <c r="FW45" s="274"/>
      <c r="FX45" s="274">
        <v>13</v>
      </c>
      <c r="FY45" s="272">
        <v>4</v>
      </c>
      <c r="FZ45" s="273">
        <v>1</v>
      </c>
      <c r="GA45" s="273"/>
      <c r="GB45" s="273">
        <v>1</v>
      </c>
      <c r="GC45" s="272">
        <v>6</v>
      </c>
      <c r="GD45" s="274"/>
      <c r="GE45" s="272">
        <v>1628</v>
      </c>
      <c r="GF45" s="273"/>
      <c r="GG45" s="272">
        <v>1628</v>
      </c>
      <c r="GH45" s="274"/>
      <c r="GI45" s="272"/>
      <c r="GJ45" s="273"/>
      <c r="GK45" s="273"/>
      <c r="GL45" s="272"/>
      <c r="GM45" s="274">
        <v>5</v>
      </c>
      <c r="GN45" s="272"/>
      <c r="GO45" s="273">
        <v>1</v>
      </c>
      <c r="GP45" s="273"/>
      <c r="GQ45" s="273"/>
      <c r="GR45" s="272">
        <v>1</v>
      </c>
      <c r="GS45" s="274">
        <v>32017</v>
      </c>
      <c r="GT45" s="277">
        <f>32017/52629283</f>
        <v>6.0834953803189757E-4</v>
      </c>
    </row>
    <row r="46" spans="2:202" s="147" customFormat="1" ht="12.75" thickBot="1" x14ac:dyDescent="0.25">
      <c r="B46" s="264" t="s">
        <v>664</v>
      </c>
      <c r="C46" s="235">
        <v>6171</v>
      </c>
      <c r="D46" s="248">
        <v>5</v>
      </c>
      <c r="E46" s="248">
        <v>27</v>
      </c>
      <c r="F46" s="248"/>
      <c r="G46" s="235">
        <v>6203</v>
      </c>
      <c r="H46" s="236"/>
      <c r="I46" s="235">
        <v>27</v>
      </c>
      <c r="J46" s="248"/>
      <c r="K46" s="235">
        <v>27</v>
      </c>
      <c r="L46" s="236"/>
      <c r="M46" s="236">
        <v>6725</v>
      </c>
      <c r="N46" s="235">
        <v>6945</v>
      </c>
      <c r="O46" s="248">
        <v>31</v>
      </c>
      <c r="P46" s="248">
        <v>2</v>
      </c>
      <c r="Q46" s="248">
        <v>164</v>
      </c>
      <c r="R46" s="248"/>
      <c r="S46" s="248"/>
      <c r="T46" s="248"/>
      <c r="U46" s="248"/>
      <c r="V46" s="235">
        <v>7142</v>
      </c>
      <c r="W46" s="237">
        <v>1</v>
      </c>
      <c r="X46" s="248">
        <v>8</v>
      </c>
      <c r="Y46" s="235">
        <v>9</v>
      </c>
      <c r="Z46" s="237">
        <v>1229</v>
      </c>
      <c r="AA46" s="248"/>
      <c r="AB46" s="235">
        <v>1229</v>
      </c>
      <c r="AC46" s="237">
        <v>106</v>
      </c>
      <c r="AD46" s="248"/>
      <c r="AE46" s="238">
        <v>106</v>
      </c>
      <c r="AF46" s="235">
        <v>1</v>
      </c>
      <c r="AG46" s="248"/>
      <c r="AH46" s="248">
        <v>119</v>
      </c>
      <c r="AI46" s="248">
        <v>0</v>
      </c>
      <c r="AJ46" s="248">
        <v>1</v>
      </c>
      <c r="AK46" s="235">
        <v>121</v>
      </c>
      <c r="AL46" s="237"/>
      <c r="AM46" s="248">
        <v>444</v>
      </c>
      <c r="AN46" s="238">
        <v>444</v>
      </c>
      <c r="AO46" s="235"/>
      <c r="AP46" s="236"/>
      <c r="AQ46" s="235">
        <v>320</v>
      </c>
      <c r="AR46" s="248">
        <v>20</v>
      </c>
      <c r="AS46" s="248"/>
      <c r="AT46" s="235">
        <v>340</v>
      </c>
      <c r="AU46" s="237">
        <v>69</v>
      </c>
      <c r="AV46" s="248"/>
      <c r="AW46" s="248"/>
      <c r="AX46" s="248">
        <v>52</v>
      </c>
      <c r="AY46" s="248"/>
      <c r="AZ46" s="248">
        <v>15</v>
      </c>
      <c r="BA46" s="248"/>
      <c r="BB46" s="248"/>
      <c r="BC46" s="248"/>
      <c r="BD46" s="238">
        <v>136</v>
      </c>
      <c r="BE46" s="235"/>
      <c r="BF46" s="236">
        <v>263</v>
      </c>
      <c r="BG46" s="235">
        <v>263</v>
      </c>
      <c r="BH46" s="248">
        <v>163</v>
      </c>
      <c r="BI46" s="248">
        <v>2632</v>
      </c>
      <c r="BJ46" s="248">
        <v>4</v>
      </c>
      <c r="BK46" s="248">
        <v>16</v>
      </c>
      <c r="BL46" s="248"/>
      <c r="BM46" s="235">
        <v>3078</v>
      </c>
      <c r="BN46" s="236">
        <v>24</v>
      </c>
      <c r="BO46" s="236"/>
      <c r="BP46" s="236"/>
      <c r="BQ46" s="236">
        <v>2</v>
      </c>
      <c r="BR46" s="235">
        <v>5242</v>
      </c>
      <c r="BS46" s="248">
        <v>15224</v>
      </c>
      <c r="BT46" s="235">
        <v>20466</v>
      </c>
      <c r="BU46" s="236">
        <v>42</v>
      </c>
      <c r="BV46" s="235">
        <v>2</v>
      </c>
      <c r="BW46" s="248">
        <v>6</v>
      </c>
      <c r="BX46" s="248">
        <v>1</v>
      </c>
      <c r="BY46" s="235">
        <v>9</v>
      </c>
      <c r="BZ46" s="237">
        <v>5</v>
      </c>
      <c r="CA46" s="248"/>
      <c r="CB46" s="248"/>
      <c r="CC46" s="248">
        <v>4</v>
      </c>
      <c r="CD46" s="248">
        <v>16</v>
      </c>
      <c r="CE46" s="248">
        <v>23</v>
      </c>
      <c r="CF46" s="248">
        <v>30</v>
      </c>
      <c r="CG46" s="248">
        <v>31</v>
      </c>
      <c r="CH46" s="248">
        <v>44394</v>
      </c>
      <c r="CI46" s="248"/>
      <c r="CJ46" s="248">
        <v>1</v>
      </c>
      <c r="CK46" s="248">
        <v>19872</v>
      </c>
      <c r="CL46" s="248">
        <v>507</v>
      </c>
      <c r="CM46" s="248"/>
      <c r="CN46" s="238">
        <v>64883</v>
      </c>
      <c r="CO46" s="235">
        <v>1</v>
      </c>
      <c r="CP46" s="248"/>
      <c r="CQ46" s="235">
        <v>1</v>
      </c>
      <c r="CR46" s="236"/>
      <c r="CS46" s="235">
        <v>46</v>
      </c>
      <c r="CT46" s="248">
        <v>21</v>
      </c>
      <c r="CU46" s="248">
        <v>113196</v>
      </c>
      <c r="CV46" s="248">
        <v>70056</v>
      </c>
      <c r="CW46" s="248">
        <v>1030</v>
      </c>
      <c r="CX46" s="248">
        <v>792</v>
      </c>
      <c r="CY46" s="248">
        <v>39</v>
      </c>
      <c r="CZ46" s="248">
        <v>76</v>
      </c>
      <c r="DA46" s="248"/>
      <c r="DB46" s="248">
        <v>32</v>
      </c>
      <c r="DC46" s="248"/>
      <c r="DD46" s="235">
        <v>185288</v>
      </c>
      <c r="DE46" s="237">
        <v>816</v>
      </c>
      <c r="DF46" s="248">
        <v>130</v>
      </c>
      <c r="DG46" s="248">
        <v>25</v>
      </c>
      <c r="DH46" s="248">
        <v>67</v>
      </c>
      <c r="DI46" s="248">
        <v>12</v>
      </c>
      <c r="DJ46" s="248">
        <v>1</v>
      </c>
      <c r="DK46" s="248"/>
      <c r="DL46" s="238">
        <v>1051</v>
      </c>
      <c r="DM46" s="235"/>
      <c r="DN46" s="236"/>
      <c r="DO46" s="235"/>
      <c r="DP46" s="248"/>
      <c r="DQ46" s="235"/>
      <c r="DR46" s="236">
        <v>103</v>
      </c>
      <c r="DS46" s="235">
        <v>36676</v>
      </c>
      <c r="DT46" s="248">
        <v>8034</v>
      </c>
      <c r="DU46" s="235">
        <v>44710</v>
      </c>
      <c r="DV46" s="237">
        <v>1006</v>
      </c>
      <c r="DW46" s="248"/>
      <c r="DX46" s="238">
        <v>1006</v>
      </c>
      <c r="DY46" s="235">
        <v>39</v>
      </c>
      <c r="DZ46" s="236">
        <v>1</v>
      </c>
      <c r="EA46" s="235">
        <v>118</v>
      </c>
      <c r="EB46" s="248"/>
      <c r="EC46" s="235">
        <v>118</v>
      </c>
      <c r="ED46" s="236">
        <v>8</v>
      </c>
      <c r="EE46" s="236"/>
      <c r="EF46" s="235">
        <v>2026</v>
      </c>
      <c r="EG46" s="248">
        <v>618</v>
      </c>
      <c r="EH46" s="248">
        <v>690</v>
      </c>
      <c r="EI46" s="248">
        <v>2</v>
      </c>
      <c r="EJ46" s="248">
        <v>0</v>
      </c>
      <c r="EK46" s="248"/>
      <c r="EL46" s="248"/>
      <c r="EM46" s="235">
        <v>3336</v>
      </c>
      <c r="EN46" s="237">
        <v>6</v>
      </c>
      <c r="EO46" s="248">
        <v>506</v>
      </c>
      <c r="EP46" s="248">
        <v>5</v>
      </c>
      <c r="EQ46" s="248">
        <v>5</v>
      </c>
      <c r="ER46" s="248">
        <v>207</v>
      </c>
      <c r="ES46" s="248">
        <v>0</v>
      </c>
      <c r="ET46" s="248">
        <v>2</v>
      </c>
      <c r="EU46" s="248"/>
      <c r="EV46" s="248"/>
      <c r="EW46" s="248"/>
      <c r="EX46" s="248"/>
      <c r="EY46" s="248"/>
      <c r="EZ46" s="248"/>
      <c r="FA46" s="238">
        <v>731</v>
      </c>
      <c r="FB46" s="235"/>
      <c r="FC46" s="237">
        <v>3</v>
      </c>
      <c r="FD46" s="248">
        <v>6</v>
      </c>
      <c r="FE46" s="248">
        <v>1</v>
      </c>
      <c r="FF46" s="238">
        <v>10</v>
      </c>
      <c r="FG46" s="235"/>
      <c r="FH46" s="248"/>
      <c r="FI46" s="235"/>
      <c r="FJ46" s="236">
        <v>50</v>
      </c>
      <c r="FK46" s="235">
        <v>36</v>
      </c>
      <c r="FL46" s="248">
        <v>1213</v>
      </c>
      <c r="FM46" s="248">
        <v>137</v>
      </c>
      <c r="FN46" s="248">
        <v>677</v>
      </c>
      <c r="FO46" s="235">
        <v>2063</v>
      </c>
      <c r="FP46" s="237">
        <v>5</v>
      </c>
      <c r="FQ46" s="248">
        <v>1945</v>
      </c>
      <c r="FR46" s="248">
        <v>59</v>
      </c>
      <c r="FS46" s="238">
        <v>2009</v>
      </c>
      <c r="FT46" s="235"/>
      <c r="FU46" s="248"/>
      <c r="FV46" s="235"/>
      <c r="FW46" s="236">
        <v>1</v>
      </c>
      <c r="FX46" s="236">
        <v>1360</v>
      </c>
      <c r="FY46" s="235">
        <v>5</v>
      </c>
      <c r="FZ46" s="248">
        <v>156</v>
      </c>
      <c r="GA46" s="248">
        <v>2</v>
      </c>
      <c r="GB46" s="248">
        <v>44</v>
      </c>
      <c r="GC46" s="235">
        <v>207</v>
      </c>
      <c r="GD46" s="236"/>
      <c r="GE46" s="235">
        <v>38631</v>
      </c>
      <c r="GF46" s="248">
        <v>85</v>
      </c>
      <c r="GG46" s="235">
        <v>38716</v>
      </c>
      <c r="GH46" s="236"/>
      <c r="GI46" s="235">
        <v>26</v>
      </c>
      <c r="GJ46" s="248"/>
      <c r="GK46" s="248"/>
      <c r="GL46" s="235">
        <v>26</v>
      </c>
      <c r="GM46" s="236">
        <v>665</v>
      </c>
      <c r="GN46" s="235">
        <v>1</v>
      </c>
      <c r="GO46" s="248">
        <v>161</v>
      </c>
      <c r="GP46" s="248">
        <v>90</v>
      </c>
      <c r="GQ46" s="248"/>
      <c r="GR46" s="235">
        <v>252</v>
      </c>
      <c r="GS46" s="236">
        <v>393000</v>
      </c>
      <c r="GT46" s="239">
        <f>393000/52629283</f>
        <v>7.4673257471510679E-3</v>
      </c>
    </row>
    <row r="47" spans="2:202" s="147" customFormat="1" ht="12.75" thickBot="1" x14ac:dyDescent="0.25">
      <c r="B47" s="265" t="s">
        <v>582</v>
      </c>
      <c r="C47" s="256">
        <v>40025</v>
      </c>
      <c r="D47" s="257">
        <v>6</v>
      </c>
      <c r="E47" s="257">
        <v>28</v>
      </c>
      <c r="F47" s="257"/>
      <c r="G47" s="256">
        <v>40059</v>
      </c>
      <c r="H47" s="258"/>
      <c r="I47" s="256">
        <v>213</v>
      </c>
      <c r="J47" s="257"/>
      <c r="K47" s="256">
        <v>213</v>
      </c>
      <c r="L47" s="258">
        <v>0</v>
      </c>
      <c r="M47" s="258">
        <v>133539</v>
      </c>
      <c r="N47" s="256">
        <v>171139</v>
      </c>
      <c r="O47" s="257">
        <v>173</v>
      </c>
      <c r="P47" s="257">
        <v>21</v>
      </c>
      <c r="Q47" s="257">
        <v>201</v>
      </c>
      <c r="R47" s="257">
        <v>33</v>
      </c>
      <c r="S47" s="257">
        <v>137</v>
      </c>
      <c r="T47" s="257">
        <v>34</v>
      </c>
      <c r="U47" s="257">
        <v>10</v>
      </c>
      <c r="V47" s="256">
        <v>171748</v>
      </c>
      <c r="W47" s="259">
        <v>50</v>
      </c>
      <c r="X47" s="257">
        <v>113</v>
      </c>
      <c r="Y47" s="256">
        <v>163</v>
      </c>
      <c r="Z47" s="259">
        <v>43809</v>
      </c>
      <c r="AA47" s="257">
        <v>20</v>
      </c>
      <c r="AB47" s="256">
        <v>43829</v>
      </c>
      <c r="AC47" s="259">
        <v>8270</v>
      </c>
      <c r="AD47" s="257">
        <v>10</v>
      </c>
      <c r="AE47" s="260">
        <v>8280</v>
      </c>
      <c r="AF47" s="256">
        <v>155</v>
      </c>
      <c r="AG47" s="257"/>
      <c r="AH47" s="257">
        <v>148</v>
      </c>
      <c r="AI47" s="257">
        <v>3</v>
      </c>
      <c r="AJ47" s="257">
        <v>1</v>
      </c>
      <c r="AK47" s="256">
        <v>307</v>
      </c>
      <c r="AL47" s="259">
        <v>6</v>
      </c>
      <c r="AM47" s="257">
        <v>464</v>
      </c>
      <c r="AN47" s="260">
        <v>470</v>
      </c>
      <c r="AO47" s="256">
        <v>20</v>
      </c>
      <c r="AP47" s="258"/>
      <c r="AQ47" s="256">
        <v>338</v>
      </c>
      <c r="AR47" s="257">
        <v>154</v>
      </c>
      <c r="AS47" s="257">
        <v>1</v>
      </c>
      <c r="AT47" s="256">
        <v>493</v>
      </c>
      <c r="AU47" s="259">
        <v>78</v>
      </c>
      <c r="AV47" s="257"/>
      <c r="AW47" s="257"/>
      <c r="AX47" s="257">
        <v>52</v>
      </c>
      <c r="AY47" s="257"/>
      <c r="AZ47" s="257">
        <v>28</v>
      </c>
      <c r="BA47" s="257">
        <v>0</v>
      </c>
      <c r="BB47" s="257"/>
      <c r="BC47" s="257"/>
      <c r="BD47" s="260">
        <v>158</v>
      </c>
      <c r="BE47" s="256">
        <v>5</v>
      </c>
      <c r="BF47" s="258">
        <v>2220</v>
      </c>
      <c r="BG47" s="256">
        <v>1013</v>
      </c>
      <c r="BH47" s="257">
        <v>2084</v>
      </c>
      <c r="BI47" s="257">
        <v>11325</v>
      </c>
      <c r="BJ47" s="257">
        <v>38</v>
      </c>
      <c r="BK47" s="257">
        <v>174</v>
      </c>
      <c r="BL47" s="257"/>
      <c r="BM47" s="256">
        <v>14634</v>
      </c>
      <c r="BN47" s="258">
        <v>31</v>
      </c>
      <c r="BO47" s="258">
        <v>3</v>
      </c>
      <c r="BP47" s="258">
        <v>2</v>
      </c>
      <c r="BQ47" s="258">
        <v>42</v>
      </c>
      <c r="BR47" s="256">
        <v>12567</v>
      </c>
      <c r="BS47" s="257">
        <v>15225</v>
      </c>
      <c r="BT47" s="256">
        <v>27792</v>
      </c>
      <c r="BU47" s="258">
        <v>46</v>
      </c>
      <c r="BV47" s="256">
        <v>533</v>
      </c>
      <c r="BW47" s="257">
        <v>50422</v>
      </c>
      <c r="BX47" s="257">
        <v>32792</v>
      </c>
      <c r="BY47" s="256">
        <v>83747</v>
      </c>
      <c r="BZ47" s="259">
        <v>8</v>
      </c>
      <c r="CA47" s="257">
        <v>0</v>
      </c>
      <c r="CB47" s="257">
        <v>3</v>
      </c>
      <c r="CC47" s="257">
        <v>4</v>
      </c>
      <c r="CD47" s="257">
        <v>72</v>
      </c>
      <c r="CE47" s="257">
        <v>34</v>
      </c>
      <c r="CF47" s="257">
        <v>39</v>
      </c>
      <c r="CG47" s="257">
        <v>37</v>
      </c>
      <c r="CH47" s="257">
        <v>44396</v>
      </c>
      <c r="CI47" s="257"/>
      <c r="CJ47" s="257">
        <v>1</v>
      </c>
      <c r="CK47" s="257">
        <v>19873</v>
      </c>
      <c r="CL47" s="257">
        <v>509</v>
      </c>
      <c r="CM47" s="257"/>
      <c r="CN47" s="260">
        <v>64976</v>
      </c>
      <c r="CO47" s="256">
        <v>9</v>
      </c>
      <c r="CP47" s="257"/>
      <c r="CQ47" s="256">
        <v>9</v>
      </c>
      <c r="CR47" s="258">
        <v>87</v>
      </c>
      <c r="CS47" s="256">
        <v>1240</v>
      </c>
      <c r="CT47" s="257">
        <v>1597</v>
      </c>
      <c r="CU47" s="257">
        <v>1382208</v>
      </c>
      <c r="CV47" s="257">
        <v>770637</v>
      </c>
      <c r="CW47" s="257">
        <v>1069</v>
      </c>
      <c r="CX47" s="257">
        <v>875</v>
      </c>
      <c r="CY47" s="257">
        <v>49</v>
      </c>
      <c r="CZ47" s="257">
        <v>83</v>
      </c>
      <c r="DA47" s="257">
        <v>0</v>
      </c>
      <c r="DB47" s="257">
        <v>39</v>
      </c>
      <c r="DC47" s="257">
        <v>7</v>
      </c>
      <c r="DD47" s="256">
        <v>2157804</v>
      </c>
      <c r="DE47" s="259">
        <v>24256</v>
      </c>
      <c r="DF47" s="257">
        <v>174</v>
      </c>
      <c r="DG47" s="257">
        <v>520</v>
      </c>
      <c r="DH47" s="257">
        <v>752</v>
      </c>
      <c r="DI47" s="257">
        <v>47</v>
      </c>
      <c r="DJ47" s="257">
        <v>24</v>
      </c>
      <c r="DK47" s="257"/>
      <c r="DL47" s="260">
        <v>25773</v>
      </c>
      <c r="DM47" s="256"/>
      <c r="DN47" s="258"/>
      <c r="DO47" s="256"/>
      <c r="DP47" s="257"/>
      <c r="DQ47" s="256"/>
      <c r="DR47" s="258">
        <v>2661</v>
      </c>
      <c r="DS47" s="256">
        <v>36883</v>
      </c>
      <c r="DT47" s="257">
        <v>8034</v>
      </c>
      <c r="DU47" s="256">
        <v>44917</v>
      </c>
      <c r="DV47" s="259">
        <v>1088</v>
      </c>
      <c r="DW47" s="257">
        <v>2</v>
      </c>
      <c r="DX47" s="260">
        <v>1090</v>
      </c>
      <c r="DY47" s="256">
        <v>380</v>
      </c>
      <c r="DZ47" s="258">
        <v>3</v>
      </c>
      <c r="EA47" s="256">
        <v>903</v>
      </c>
      <c r="EB47" s="257"/>
      <c r="EC47" s="256">
        <v>903</v>
      </c>
      <c r="ED47" s="258">
        <v>11</v>
      </c>
      <c r="EE47" s="258">
        <v>7</v>
      </c>
      <c r="EF47" s="256">
        <v>22082</v>
      </c>
      <c r="EG47" s="257">
        <v>4178</v>
      </c>
      <c r="EH47" s="257">
        <v>26180</v>
      </c>
      <c r="EI47" s="257">
        <v>15</v>
      </c>
      <c r="EJ47" s="257">
        <v>490</v>
      </c>
      <c r="EK47" s="257">
        <v>36</v>
      </c>
      <c r="EL47" s="257">
        <v>2</v>
      </c>
      <c r="EM47" s="256">
        <v>52983</v>
      </c>
      <c r="EN47" s="259">
        <v>839</v>
      </c>
      <c r="EO47" s="257">
        <v>18723</v>
      </c>
      <c r="EP47" s="257">
        <v>303</v>
      </c>
      <c r="EQ47" s="257">
        <v>2406</v>
      </c>
      <c r="ER47" s="257">
        <v>29968</v>
      </c>
      <c r="ES47" s="257">
        <v>217</v>
      </c>
      <c r="ET47" s="257">
        <v>1925</v>
      </c>
      <c r="EU47" s="257">
        <v>88</v>
      </c>
      <c r="EV47" s="257">
        <v>37</v>
      </c>
      <c r="EW47" s="257">
        <v>109</v>
      </c>
      <c r="EX47" s="257"/>
      <c r="EY47" s="257">
        <v>124</v>
      </c>
      <c r="EZ47" s="257"/>
      <c r="FA47" s="260">
        <v>54739</v>
      </c>
      <c r="FB47" s="256">
        <v>1</v>
      </c>
      <c r="FC47" s="259">
        <v>3</v>
      </c>
      <c r="FD47" s="257">
        <v>8</v>
      </c>
      <c r="FE47" s="257">
        <v>6</v>
      </c>
      <c r="FF47" s="260">
        <v>17</v>
      </c>
      <c r="FG47" s="256"/>
      <c r="FH47" s="257">
        <v>431</v>
      </c>
      <c r="FI47" s="256">
        <v>431</v>
      </c>
      <c r="FJ47" s="258">
        <v>58</v>
      </c>
      <c r="FK47" s="256">
        <v>11114</v>
      </c>
      <c r="FL47" s="257">
        <v>1251</v>
      </c>
      <c r="FM47" s="257">
        <v>137</v>
      </c>
      <c r="FN47" s="257">
        <v>704</v>
      </c>
      <c r="FO47" s="256">
        <v>13206</v>
      </c>
      <c r="FP47" s="259">
        <v>8</v>
      </c>
      <c r="FQ47" s="257">
        <v>2107</v>
      </c>
      <c r="FR47" s="257">
        <v>59</v>
      </c>
      <c r="FS47" s="260">
        <v>2174</v>
      </c>
      <c r="FT47" s="256">
        <v>0</v>
      </c>
      <c r="FU47" s="257"/>
      <c r="FV47" s="256">
        <v>0</v>
      </c>
      <c r="FW47" s="258">
        <v>1</v>
      </c>
      <c r="FX47" s="258">
        <v>367205</v>
      </c>
      <c r="FY47" s="256">
        <v>364</v>
      </c>
      <c r="FZ47" s="257">
        <v>169</v>
      </c>
      <c r="GA47" s="257">
        <v>7</v>
      </c>
      <c r="GB47" s="257">
        <v>45</v>
      </c>
      <c r="GC47" s="256">
        <v>585</v>
      </c>
      <c r="GD47" s="258">
        <v>4</v>
      </c>
      <c r="GE47" s="256">
        <v>341814</v>
      </c>
      <c r="GF47" s="257">
        <v>91</v>
      </c>
      <c r="GG47" s="256">
        <v>341905</v>
      </c>
      <c r="GH47" s="258"/>
      <c r="GI47" s="256">
        <v>208</v>
      </c>
      <c r="GJ47" s="257"/>
      <c r="GK47" s="257">
        <v>0</v>
      </c>
      <c r="GL47" s="256">
        <v>208</v>
      </c>
      <c r="GM47" s="258">
        <v>691</v>
      </c>
      <c r="GN47" s="256">
        <v>2</v>
      </c>
      <c r="GO47" s="257">
        <v>199</v>
      </c>
      <c r="GP47" s="257">
        <v>96</v>
      </c>
      <c r="GQ47" s="257">
        <v>5</v>
      </c>
      <c r="GR47" s="256">
        <v>302</v>
      </c>
      <c r="GS47" s="258">
        <v>3660932</v>
      </c>
      <c r="GT47" s="270">
        <f>3660932/52629283</f>
        <v>6.956074244826782E-2</v>
      </c>
    </row>
    <row r="48" spans="2:202" s="147" customFormat="1" ht="12.75" thickBot="1" x14ac:dyDescent="0.25">
      <c r="B48" s="265" t="s">
        <v>583</v>
      </c>
      <c r="C48" s="256">
        <v>40819</v>
      </c>
      <c r="D48" s="257">
        <v>314</v>
      </c>
      <c r="E48" s="257">
        <v>378</v>
      </c>
      <c r="F48" s="257">
        <v>413</v>
      </c>
      <c r="G48" s="256">
        <v>41924</v>
      </c>
      <c r="H48" s="258"/>
      <c r="I48" s="256">
        <v>558667</v>
      </c>
      <c r="J48" s="257">
        <v>1</v>
      </c>
      <c r="K48" s="256">
        <v>558668</v>
      </c>
      <c r="L48" s="258">
        <v>1</v>
      </c>
      <c r="M48" s="258">
        <v>209344</v>
      </c>
      <c r="N48" s="256">
        <v>326060</v>
      </c>
      <c r="O48" s="257">
        <v>9696</v>
      </c>
      <c r="P48" s="257">
        <v>200</v>
      </c>
      <c r="Q48" s="257">
        <v>9448</v>
      </c>
      <c r="R48" s="257">
        <v>37</v>
      </c>
      <c r="S48" s="257">
        <v>330</v>
      </c>
      <c r="T48" s="257">
        <v>39</v>
      </c>
      <c r="U48" s="257">
        <v>10</v>
      </c>
      <c r="V48" s="256">
        <v>345820</v>
      </c>
      <c r="W48" s="259">
        <v>1466</v>
      </c>
      <c r="X48" s="257">
        <v>8043</v>
      </c>
      <c r="Y48" s="256">
        <v>9509</v>
      </c>
      <c r="Z48" s="259">
        <v>74868</v>
      </c>
      <c r="AA48" s="257">
        <v>221</v>
      </c>
      <c r="AB48" s="256">
        <v>75089</v>
      </c>
      <c r="AC48" s="259">
        <v>28526</v>
      </c>
      <c r="AD48" s="257">
        <v>22</v>
      </c>
      <c r="AE48" s="260">
        <v>28548</v>
      </c>
      <c r="AF48" s="256">
        <v>232</v>
      </c>
      <c r="AG48" s="257">
        <v>2</v>
      </c>
      <c r="AH48" s="257">
        <v>919</v>
      </c>
      <c r="AI48" s="257">
        <v>15</v>
      </c>
      <c r="AJ48" s="257">
        <v>2</v>
      </c>
      <c r="AK48" s="256">
        <v>1170</v>
      </c>
      <c r="AL48" s="259">
        <v>8</v>
      </c>
      <c r="AM48" s="257">
        <v>548</v>
      </c>
      <c r="AN48" s="260">
        <v>556</v>
      </c>
      <c r="AO48" s="256">
        <v>20</v>
      </c>
      <c r="AP48" s="258"/>
      <c r="AQ48" s="256">
        <v>3362</v>
      </c>
      <c r="AR48" s="257">
        <v>170</v>
      </c>
      <c r="AS48" s="257">
        <v>1</v>
      </c>
      <c r="AT48" s="256">
        <v>3533</v>
      </c>
      <c r="AU48" s="259">
        <v>4763</v>
      </c>
      <c r="AV48" s="257">
        <v>237</v>
      </c>
      <c r="AW48" s="257">
        <v>120</v>
      </c>
      <c r="AX48" s="257">
        <v>807</v>
      </c>
      <c r="AY48" s="257">
        <v>0</v>
      </c>
      <c r="AZ48" s="257">
        <v>914</v>
      </c>
      <c r="BA48" s="257">
        <v>6</v>
      </c>
      <c r="BB48" s="257">
        <v>0</v>
      </c>
      <c r="BC48" s="257">
        <v>1</v>
      </c>
      <c r="BD48" s="260">
        <v>6848</v>
      </c>
      <c r="BE48" s="256">
        <v>19026</v>
      </c>
      <c r="BF48" s="258">
        <v>2286</v>
      </c>
      <c r="BG48" s="256">
        <v>3376</v>
      </c>
      <c r="BH48" s="257">
        <v>6601</v>
      </c>
      <c r="BI48" s="257">
        <v>26494</v>
      </c>
      <c r="BJ48" s="257">
        <v>581</v>
      </c>
      <c r="BK48" s="257">
        <v>297</v>
      </c>
      <c r="BL48" s="257">
        <v>202</v>
      </c>
      <c r="BM48" s="256">
        <v>37551</v>
      </c>
      <c r="BN48" s="258">
        <v>39</v>
      </c>
      <c r="BO48" s="258">
        <v>3</v>
      </c>
      <c r="BP48" s="258">
        <v>102</v>
      </c>
      <c r="BQ48" s="258">
        <v>54</v>
      </c>
      <c r="BR48" s="256">
        <v>12698</v>
      </c>
      <c r="BS48" s="257">
        <v>15256</v>
      </c>
      <c r="BT48" s="256">
        <v>27954</v>
      </c>
      <c r="BU48" s="258">
        <v>745</v>
      </c>
      <c r="BV48" s="256">
        <v>494274</v>
      </c>
      <c r="BW48" s="257">
        <v>52991</v>
      </c>
      <c r="BX48" s="257">
        <v>33791</v>
      </c>
      <c r="BY48" s="256">
        <v>581056</v>
      </c>
      <c r="BZ48" s="259">
        <v>621</v>
      </c>
      <c r="CA48" s="257">
        <v>67</v>
      </c>
      <c r="CB48" s="257">
        <v>320</v>
      </c>
      <c r="CC48" s="257">
        <v>764</v>
      </c>
      <c r="CD48" s="257">
        <v>762</v>
      </c>
      <c r="CE48" s="257">
        <v>140</v>
      </c>
      <c r="CF48" s="257">
        <v>796</v>
      </c>
      <c r="CG48" s="257">
        <v>683</v>
      </c>
      <c r="CH48" s="257">
        <v>44400</v>
      </c>
      <c r="CI48" s="257">
        <v>82</v>
      </c>
      <c r="CJ48" s="257">
        <v>286</v>
      </c>
      <c r="CK48" s="257">
        <v>19873</v>
      </c>
      <c r="CL48" s="257">
        <v>509</v>
      </c>
      <c r="CM48" s="257"/>
      <c r="CN48" s="260">
        <v>69303</v>
      </c>
      <c r="CO48" s="256">
        <v>40678</v>
      </c>
      <c r="CP48" s="257">
        <v>35</v>
      </c>
      <c r="CQ48" s="256">
        <v>40713</v>
      </c>
      <c r="CR48" s="258">
        <v>5751</v>
      </c>
      <c r="CS48" s="256">
        <v>2564</v>
      </c>
      <c r="CT48" s="257">
        <v>10834</v>
      </c>
      <c r="CU48" s="257">
        <v>3593255</v>
      </c>
      <c r="CV48" s="257">
        <v>1100375</v>
      </c>
      <c r="CW48" s="257">
        <v>9364</v>
      </c>
      <c r="CX48" s="257">
        <v>7986</v>
      </c>
      <c r="CY48" s="257">
        <v>2229</v>
      </c>
      <c r="CZ48" s="257">
        <v>1269</v>
      </c>
      <c r="DA48" s="257">
        <v>4</v>
      </c>
      <c r="DB48" s="257">
        <v>529</v>
      </c>
      <c r="DC48" s="257">
        <v>147</v>
      </c>
      <c r="DD48" s="256">
        <v>4728556</v>
      </c>
      <c r="DE48" s="259">
        <v>79040</v>
      </c>
      <c r="DF48" s="257">
        <v>4182</v>
      </c>
      <c r="DG48" s="257">
        <v>2842</v>
      </c>
      <c r="DH48" s="257">
        <v>4850</v>
      </c>
      <c r="DI48" s="257">
        <v>788</v>
      </c>
      <c r="DJ48" s="257">
        <v>36</v>
      </c>
      <c r="DK48" s="257"/>
      <c r="DL48" s="260">
        <v>91738</v>
      </c>
      <c r="DM48" s="256"/>
      <c r="DN48" s="258"/>
      <c r="DO48" s="256">
        <v>97</v>
      </c>
      <c r="DP48" s="257">
        <v>4</v>
      </c>
      <c r="DQ48" s="256">
        <v>101</v>
      </c>
      <c r="DR48" s="258">
        <v>3235</v>
      </c>
      <c r="DS48" s="256">
        <v>36883</v>
      </c>
      <c r="DT48" s="257">
        <v>8034</v>
      </c>
      <c r="DU48" s="256">
        <v>44917</v>
      </c>
      <c r="DV48" s="259">
        <v>20770</v>
      </c>
      <c r="DW48" s="257">
        <v>16</v>
      </c>
      <c r="DX48" s="260">
        <v>20786</v>
      </c>
      <c r="DY48" s="256">
        <v>823</v>
      </c>
      <c r="DZ48" s="258">
        <v>5</v>
      </c>
      <c r="EA48" s="256">
        <v>1702</v>
      </c>
      <c r="EB48" s="257"/>
      <c r="EC48" s="256">
        <v>1702</v>
      </c>
      <c r="ED48" s="258">
        <v>13</v>
      </c>
      <c r="EE48" s="258">
        <v>7</v>
      </c>
      <c r="EF48" s="256">
        <v>22587</v>
      </c>
      <c r="EG48" s="257">
        <v>13235</v>
      </c>
      <c r="EH48" s="257">
        <v>28056</v>
      </c>
      <c r="EI48" s="257">
        <v>1330</v>
      </c>
      <c r="EJ48" s="257">
        <v>535</v>
      </c>
      <c r="EK48" s="257">
        <v>36</v>
      </c>
      <c r="EL48" s="257">
        <v>2</v>
      </c>
      <c r="EM48" s="256">
        <v>65781</v>
      </c>
      <c r="EN48" s="259">
        <v>1281</v>
      </c>
      <c r="EO48" s="257">
        <v>36576</v>
      </c>
      <c r="EP48" s="257">
        <v>778</v>
      </c>
      <c r="EQ48" s="257">
        <v>12889</v>
      </c>
      <c r="ER48" s="257">
        <v>41553</v>
      </c>
      <c r="ES48" s="257">
        <v>403</v>
      </c>
      <c r="ET48" s="257">
        <v>3983</v>
      </c>
      <c r="EU48" s="257">
        <v>127</v>
      </c>
      <c r="EV48" s="257">
        <v>63</v>
      </c>
      <c r="EW48" s="257">
        <v>188</v>
      </c>
      <c r="EX48" s="257">
        <v>86</v>
      </c>
      <c r="EY48" s="257">
        <v>185</v>
      </c>
      <c r="EZ48" s="257">
        <v>6</v>
      </c>
      <c r="FA48" s="260">
        <v>98118</v>
      </c>
      <c r="FB48" s="256">
        <v>12</v>
      </c>
      <c r="FC48" s="259">
        <v>27</v>
      </c>
      <c r="FD48" s="257">
        <v>245</v>
      </c>
      <c r="FE48" s="257">
        <v>9</v>
      </c>
      <c r="FF48" s="260">
        <v>281</v>
      </c>
      <c r="FG48" s="256">
        <v>16</v>
      </c>
      <c r="FH48" s="257">
        <v>441</v>
      </c>
      <c r="FI48" s="256">
        <v>457</v>
      </c>
      <c r="FJ48" s="258">
        <v>103</v>
      </c>
      <c r="FK48" s="256">
        <v>11167</v>
      </c>
      <c r="FL48" s="257">
        <v>2255</v>
      </c>
      <c r="FM48" s="257">
        <v>397</v>
      </c>
      <c r="FN48" s="257">
        <v>1343</v>
      </c>
      <c r="FO48" s="256">
        <v>15162</v>
      </c>
      <c r="FP48" s="259">
        <v>11</v>
      </c>
      <c r="FQ48" s="257">
        <v>2107</v>
      </c>
      <c r="FR48" s="257">
        <v>63</v>
      </c>
      <c r="FS48" s="260">
        <v>2181</v>
      </c>
      <c r="FT48" s="256">
        <v>720</v>
      </c>
      <c r="FU48" s="257"/>
      <c r="FV48" s="256">
        <v>720</v>
      </c>
      <c r="FW48" s="258">
        <v>1</v>
      </c>
      <c r="FX48" s="258">
        <v>371508</v>
      </c>
      <c r="FY48" s="256">
        <v>453</v>
      </c>
      <c r="FZ48" s="257">
        <v>2423</v>
      </c>
      <c r="GA48" s="257">
        <v>791</v>
      </c>
      <c r="GB48" s="257">
        <v>483</v>
      </c>
      <c r="GC48" s="256">
        <v>4150</v>
      </c>
      <c r="GD48" s="258">
        <v>7</v>
      </c>
      <c r="GE48" s="256">
        <v>346968</v>
      </c>
      <c r="GF48" s="257">
        <v>325</v>
      </c>
      <c r="GG48" s="256">
        <v>347293</v>
      </c>
      <c r="GH48" s="258"/>
      <c r="GI48" s="256">
        <v>717372</v>
      </c>
      <c r="GJ48" s="257">
        <v>101</v>
      </c>
      <c r="GK48" s="257">
        <v>0</v>
      </c>
      <c r="GL48" s="256">
        <v>717473</v>
      </c>
      <c r="GM48" s="258">
        <v>4768</v>
      </c>
      <c r="GN48" s="256">
        <v>3005</v>
      </c>
      <c r="GO48" s="257">
        <v>3305</v>
      </c>
      <c r="GP48" s="257">
        <v>855</v>
      </c>
      <c r="GQ48" s="257">
        <v>13</v>
      </c>
      <c r="GR48" s="256">
        <v>7178</v>
      </c>
      <c r="GS48" s="258">
        <v>8592689</v>
      </c>
      <c r="GT48" s="270">
        <f>8592689/52629283</f>
        <v>0.16326821324926657</v>
      </c>
    </row>
    <row r="49" spans="2:202" s="147" customFormat="1" x14ac:dyDescent="0.2">
      <c r="B49" s="262" t="s">
        <v>29</v>
      </c>
      <c r="C49" s="166">
        <v>36</v>
      </c>
      <c r="D49" s="182"/>
      <c r="E49" s="182"/>
      <c r="F49" s="182"/>
      <c r="G49" s="166">
        <v>36</v>
      </c>
      <c r="H49" s="168"/>
      <c r="I49" s="166">
        <v>5</v>
      </c>
      <c r="J49" s="182"/>
      <c r="K49" s="166">
        <v>5</v>
      </c>
      <c r="L49" s="168"/>
      <c r="M49" s="168">
        <v>65</v>
      </c>
      <c r="N49" s="166">
        <v>1095</v>
      </c>
      <c r="O49" s="182">
        <v>6</v>
      </c>
      <c r="P49" s="182"/>
      <c r="Q49" s="182">
        <v>1</v>
      </c>
      <c r="R49" s="182"/>
      <c r="S49" s="182"/>
      <c r="T49" s="182"/>
      <c r="U49" s="182"/>
      <c r="V49" s="166">
        <v>1102</v>
      </c>
      <c r="W49" s="165">
        <v>3963</v>
      </c>
      <c r="X49" s="182">
        <v>102</v>
      </c>
      <c r="Y49" s="166">
        <v>4065</v>
      </c>
      <c r="Z49" s="165">
        <v>6735</v>
      </c>
      <c r="AA49" s="182"/>
      <c r="AB49" s="166">
        <v>6735</v>
      </c>
      <c r="AC49" s="165">
        <v>31</v>
      </c>
      <c r="AD49" s="182"/>
      <c r="AE49" s="167">
        <v>31</v>
      </c>
      <c r="AF49" s="166">
        <v>6</v>
      </c>
      <c r="AG49" s="182"/>
      <c r="AH49" s="182"/>
      <c r="AI49" s="182"/>
      <c r="AJ49" s="182"/>
      <c r="AK49" s="166">
        <v>6</v>
      </c>
      <c r="AL49" s="165">
        <v>1</v>
      </c>
      <c r="AM49" s="182"/>
      <c r="AN49" s="167">
        <v>1</v>
      </c>
      <c r="AO49" s="166"/>
      <c r="AP49" s="168"/>
      <c r="AQ49" s="166"/>
      <c r="AR49" s="182"/>
      <c r="AS49" s="182"/>
      <c r="AT49" s="166"/>
      <c r="AU49" s="165"/>
      <c r="AV49" s="182"/>
      <c r="AW49" s="182"/>
      <c r="AX49" s="182"/>
      <c r="AY49" s="182"/>
      <c r="AZ49" s="182"/>
      <c r="BA49" s="182"/>
      <c r="BB49" s="182"/>
      <c r="BC49" s="182"/>
      <c r="BD49" s="167"/>
      <c r="BE49" s="166"/>
      <c r="BF49" s="168">
        <v>5</v>
      </c>
      <c r="BG49" s="166">
        <v>186</v>
      </c>
      <c r="BH49" s="182">
        <v>995</v>
      </c>
      <c r="BI49" s="182">
        <v>620</v>
      </c>
      <c r="BJ49" s="182"/>
      <c r="BK49" s="182">
        <v>60</v>
      </c>
      <c r="BL49" s="182"/>
      <c r="BM49" s="166">
        <v>1861</v>
      </c>
      <c r="BN49" s="168"/>
      <c r="BO49" s="168"/>
      <c r="BP49" s="168"/>
      <c r="BQ49" s="168">
        <v>1</v>
      </c>
      <c r="BR49" s="166"/>
      <c r="BS49" s="182"/>
      <c r="BT49" s="166"/>
      <c r="BU49" s="168"/>
      <c r="BV49" s="166">
        <v>7</v>
      </c>
      <c r="BW49" s="182">
        <v>3</v>
      </c>
      <c r="BX49" s="182"/>
      <c r="BY49" s="166">
        <v>10</v>
      </c>
      <c r="BZ49" s="165"/>
      <c r="CA49" s="182"/>
      <c r="CB49" s="182"/>
      <c r="CC49" s="182"/>
      <c r="CD49" s="182"/>
      <c r="CE49" s="182"/>
      <c r="CF49" s="182"/>
      <c r="CG49" s="182"/>
      <c r="CH49" s="182"/>
      <c r="CI49" s="182"/>
      <c r="CJ49" s="182"/>
      <c r="CK49" s="182"/>
      <c r="CL49" s="182"/>
      <c r="CM49" s="182"/>
      <c r="CN49" s="167"/>
      <c r="CO49" s="166"/>
      <c r="CP49" s="182">
        <v>0</v>
      </c>
      <c r="CQ49" s="166">
        <v>0</v>
      </c>
      <c r="CR49" s="168"/>
      <c r="CS49" s="166">
        <v>1</v>
      </c>
      <c r="CT49" s="182">
        <v>36</v>
      </c>
      <c r="CU49" s="182">
        <v>8313</v>
      </c>
      <c r="CV49" s="182">
        <v>8685</v>
      </c>
      <c r="CW49" s="182"/>
      <c r="CX49" s="182"/>
      <c r="CY49" s="182"/>
      <c r="CZ49" s="182"/>
      <c r="DA49" s="182"/>
      <c r="DB49" s="182"/>
      <c r="DC49" s="182">
        <v>3</v>
      </c>
      <c r="DD49" s="166">
        <v>17038</v>
      </c>
      <c r="DE49" s="165">
        <v>68</v>
      </c>
      <c r="DF49" s="182"/>
      <c r="DG49" s="182">
        <v>5</v>
      </c>
      <c r="DH49" s="182">
        <v>34</v>
      </c>
      <c r="DI49" s="182"/>
      <c r="DJ49" s="182"/>
      <c r="DK49" s="182"/>
      <c r="DL49" s="167">
        <v>107</v>
      </c>
      <c r="DM49" s="166"/>
      <c r="DN49" s="168"/>
      <c r="DO49" s="166"/>
      <c r="DP49" s="182"/>
      <c r="DQ49" s="166"/>
      <c r="DR49" s="168">
        <v>1</v>
      </c>
      <c r="DS49" s="166"/>
      <c r="DT49" s="182"/>
      <c r="DU49" s="166"/>
      <c r="DV49" s="165"/>
      <c r="DW49" s="182"/>
      <c r="DX49" s="167"/>
      <c r="DY49" s="166"/>
      <c r="DZ49" s="168"/>
      <c r="EA49" s="166">
        <v>265</v>
      </c>
      <c r="EB49" s="182"/>
      <c r="EC49" s="166">
        <v>265</v>
      </c>
      <c r="ED49" s="168"/>
      <c r="EE49" s="168"/>
      <c r="EF49" s="166">
        <v>4</v>
      </c>
      <c r="EG49" s="182"/>
      <c r="EH49" s="182">
        <v>2</v>
      </c>
      <c r="EI49" s="182"/>
      <c r="EJ49" s="182"/>
      <c r="EK49" s="182"/>
      <c r="EL49" s="182"/>
      <c r="EM49" s="166">
        <v>6</v>
      </c>
      <c r="EN49" s="165">
        <v>22</v>
      </c>
      <c r="EO49" s="182">
        <v>59</v>
      </c>
      <c r="EP49" s="182"/>
      <c r="EQ49" s="182">
        <v>18</v>
      </c>
      <c r="ER49" s="182">
        <v>57</v>
      </c>
      <c r="ES49" s="182">
        <v>1</v>
      </c>
      <c r="ET49" s="182">
        <v>13</v>
      </c>
      <c r="EU49" s="182"/>
      <c r="EV49" s="182"/>
      <c r="EW49" s="182"/>
      <c r="EX49" s="182"/>
      <c r="EY49" s="182">
        <v>3</v>
      </c>
      <c r="EZ49" s="182"/>
      <c r="FA49" s="167">
        <v>173</v>
      </c>
      <c r="FB49" s="166"/>
      <c r="FC49" s="165"/>
      <c r="FD49" s="182"/>
      <c r="FE49" s="182"/>
      <c r="FF49" s="167"/>
      <c r="FG49" s="166"/>
      <c r="FH49" s="182"/>
      <c r="FI49" s="166"/>
      <c r="FJ49" s="168">
        <v>0</v>
      </c>
      <c r="FK49" s="166"/>
      <c r="FL49" s="182"/>
      <c r="FM49" s="182"/>
      <c r="FN49" s="182"/>
      <c r="FO49" s="166"/>
      <c r="FP49" s="165"/>
      <c r="FQ49" s="182"/>
      <c r="FR49" s="182"/>
      <c r="FS49" s="167"/>
      <c r="FT49" s="166"/>
      <c r="FU49" s="182"/>
      <c r="FV49" s="166"/>
      <c r="FW49" s="168"/>
      <c r="FX49" s="168">
        <v>63</v>
      </c>
      <c r="FY49" s="166"/>
      <c r="FZ49" s="182"/>
      <c r="GA49" s="182"/>
      <c r="GB49" s="182"/>
      <c r="GC49" s="166"/>
      <c r="GD49" s="168"/>
      <c r="GE49" s="166">
        <v>2</v>
      </c>
      <c r="GF49" s="182">
        <v>1</v>
      </c>
      <c r="GG49" s="166">
        <v>3</v>
      </c>
      <c r="GH49" s="168"/>
      <c r="GI49" s="166">
        <v>8</v>
      </c>
      <c r="GJ49" s="182"/>
      <c r="GK49" s="182"/>
      <c r="GL49" s="166">
        <v>8</v>
      </c>
      <c r="GM49" s="168"/>
      <c r="GN49" s="166"/>
      <c r="GO49" s="182"/>
      <c r="GP49" s="182"/>
      <c r="GQ49" s="182"/>
      <c r="GR49" s="166"/>
      <c r="GS49" s="168">
        <v>31587</v>
      </c>
      <c r="GT49" s="234">
        <f>31587/52629283</f>
        <v>6.0017918161643961E-4</v>
      </c>
    </row>
    <row r="50" spans="2:202" s="147" customFormat="1" x14ac:dyDescent="0.2">
      <c r="B50" s="267" t="s">
        <v>33</v>
      </c>
      <c r="C50" s="178">
        <v>149</v>
      </c>
      <c r="D50" s="181">
        <v>25</v>
      </c>
      <c r="E50" s="181">
        <v>10</v>
      </c>
      <c r="F50" s="181"/>
      <c r="G50" s="178">
        <v>184</v>
      </c>
      <c r="H50" s="180"/>
      <c r="I50" s="178">
        <v>14054</v>
      </c>
      <c r="J50" s="181">
        <v>3</v>
      </c>
      <c r="K50" s="178">
        <v>14057</v>
      </c>
      <c r="L50" s="180">
        <v>1</v>
      </c>
      <c r="M50" s="180">
        <v>59078</v>
      </c>
      <c r="N50" s="178">
        <v>66352</v>
      </c>
      <c r="O50" s="181">
        <v>166</v>
      </c>
      <c r="P50" s="181"/>
      <c r="Q50" s="181">
        <v>49</v>
      </c>
      <c r="R50" s="181">
        <v>1</v>
      </c>
      <c r="S50" s="181">
        <v>39</v>
      </c>
      <c r="T50" s="181"/>
      <c r="U50" s="181"/>
      <c r="V50" s="178">
        <v>66607</v>
      </c>
      <c r="W50" s="177">
        <v>15467</v>
      </c>
      <c r="X50" s="181">
        <v>3017</v>
      </c>
      <c r="Y50" s="178">
        <v>18484</v>
      </c>
      <c r="Z50" s="177">
        <v>46568</v>
      </c>
      <c r="AA50" s="181">
        <v>111</v>
      </c>
      <c r="AB50" s="178">
        <v>46679</v>
      </c>
      <c r="AC50" s="177">
        <v>206</v>
      </c>
      <c r="AD50" s="181"/>
      <c r="AE50" s="179">
        <v>206</v>
      </c>
      <c r="AF50" s="178">
        <v>21</v>
      </c>
      <c r="AG50" s="181">
        <v>8</v>
      </c>
      <c r="AH50" s="181">
        <v>918</v>
      </c>
      <c r="AI50" s="181">
        <v>3</v>
      </c>
      <c r="AJ50" s="181">
        <v>2</v>
      </c>
      <c r="AK50" s="178">
        <v>952</v>
      </c>
      <c r="AL50" s="177">
        <v>3</v>
      </c>
      <c r="AM50" s="181">
        <v>341</v>
      </c>
      <c r="AN50" s="179">
        <v>344</v>
      </c>
      <c r="AO50" s="178"/>
      <c r="AP50" s="180"/>
      <c r="AQ50" s="178">
        <v>1111</v>
      </c>
      <c r="AR50" s="181">
        <v>9</v>
      </c>
      <c r="AS50" s="181"/>
      <c r="AT50" s="178">
        <v>1120</v>
      </c>
      <c r="AU50" s="177">
        <v>13</v>
      </c>
      <c r="AV50" s="181">
        <v>2</v>
      </c>
      <c r="AW50" s="181">
        <v>1</v>
      </c>
      <c r="AX50" s="181">
        <v>27</v>
      </c>
      <c r="AY50" s="181">
        <v>11</v>
      </c>
      <c r="AZ50" s="181">
        <v>30</v>
      </c>
      <c r="BA50" s="181"/>
      <c r="BB50" s="181"/>
      <c r="BC50" s="181">
        <v>0</v>
      </c>
      <c r="BD50" s="179">
        <v>84</v>
      </c>
      <c r="BE50" s="178">
        <v>0</v>
      </c>
      <c r="BF50" s="180">
        <v>18</v>
      </c>
      <c r="BG50" s="178">
        <v>416</v>
      </c>
      <c r="BH50" s="181">
        <v>753</v>
      </c>
      <c r="BI50" s="181">
        <v>5371</v>
      </c>
      <c r="BJ50" s="181">
        <v>18</v>
      </c>
      <c r="BK50" s="181">
        <v>46</v>
      </c>
      <c r="BL50" s="181"/>
      <c r="BM50" s="178">
        <v>6604</v>
      </c>
      <c r="BN50" s="180">
        <v>15</v>
      </c>
      <c r="BO50" s="180"/>
      <c r="BP50" s="180">
        <v>9</v>
      </c>
      <c r="BQ50" s="180">
        <v>9</v>
      </c>
      <c r="BR50" s="178">
        <v>44</v>
      </c>
      <c r="BS50" s="181">
        <v>11</v>
      </c>
      <c r="BT50" s="178">
        <v>55</v>
      </c>
      <c r="BU50" s="180">
        <v>1455</v>
      </c>
      <c r="BV50" s="178">
        <v>728</v>
      </c>
      <c r="BW50" s="181"/>
      <c r="BX50" s="181"/>
      <c r="BY50" s="178">
        <v>728</v>
      </c>
      <c r="BZ50" s="177">
        <v>98</v>
      </c>
      <c r="CA50" s="181"/>
      <c r="CB50" s="181">
        <v>45</v>
      </c>
      <c r="CC50" s="181">
        <v>66</v>
      </c>
      <c r="CD50" s="181">
        <v>95</v>
      </c>
      <c r="CE50" s="181">
        <v>132</v>
      </c>
      <c r="CF50" s="181">
        <v>279</v>
      </c>
      <c r="CG50" s="181">
        <v>121</v>
      </c>
      <c r="CH50" s="181"/>
      <c r="CI50" s="181">
        <v>1</v>
      </c>
      <c r="CJ50" s="181">
        <v>1</v>
      </c>
      <c r="CK50" s="181"/>
      <c r="CL50" s="181"/>
      <c r="CM50" s="181"/>
      <c r="CN50" s="179">
        <v>838</v>
      </c>
      <c r="CO50" s="178">
        <v>289676</v>
      </c>
      <c r="CP50" s="181"/>
      <c r="CQ50" s="178">
        <v>289676</v>
      </c>
      <c r="CR50" s="180"/>
      <c r="CS50" s="178">
        <v>537</v>
      </c>
      <c r="CT50" s="181">
        <v>91</v>
      </c>
      <c r="CU50" s="181">
        <v>178387</v>
      </c>
      <c r="CV50" s="181">
        <v>161391</v>
      </c>
      <c r="CW50" s="181">
        <v>1418</v>
      </c>
      <c r="CX50" s="181">
        <v>2577</v>
      </c>
      <c r="CY50" s="181">
        <v>243</v>
      </c>
      <c r="CZ50" s="181">
        <v>826</v>
      </c>
      <c r="DA50" s="181"/>
      <c r="DB50" s="181">
        <v>144</v>
      </c>
      <c r="DC50" s="181">
        <v>14</v>
      </c>
      <c r="DD50" s="178">
        <v>345628</v>
      </c>
      <c r="DE50" s="177">
        <v>50049</v>
      </c>
      <c r="DF50" s="181">
        <v>512</v>
      </c>
      <c r="DG50" s="181">
        <v>110</v>
      </c>
      <c r="DH50" s="181">
        <v>465</v>
      </c>
      <c r="DI50" s="181">
        <v>113</v>
      </c>
      <c r="DJ50" s="181">
        <v>19</v>
      </c>
      <c r="DK50" s="181"/>
      <c r="DL50" s="179">
        <v>51268</v>
      </c>
      <c r="DM50" s="178">
        <v>39</v>
      </c>
      <c r="DN50" s="180"/>
      <c r="DO50" s="178">
        <v>34</v>
      </c>
      <c r="DP50" s="181"/>
      <c r="DQ50" s="178">
        <v>34</v>
      </c>
      <c r="DR50" s="180">
        <v>58</v>
      </c>
      <c r="DS50" s="178"/>
      <c r="DT50" s="181"/>
      <c r="DU50" s="178"/>
      <c r="DV50" s="177">
        <v>2376</v>
      </c>
      <c r="DW50" s="181"/>
      <c r="DX50" s="179">
        <v>2376</v>
      </c>
      <c r="DY50" s="178">
        <v>80</v>
      </c>
      <c r="DZ50" s="180">
        <v>2</v>
      </c>
      <c r="EA50" s="178">
        <v>323</v>
      </c>
      <c r="EB50" s="181"/>
      <c r="EC50" s="178">
        <v>323</v>
      </c>
      <c r="ED50" s="180">
        <v>1</v>
      </c>
      <c r="EE50" s="180"/>
      <c r="EF50" s="178">
        <v>167</v>
      </c>
      <c r="EG50" s="181">
        <v>1239</v>
      </c>
      <c r="EH50" s="181">
        <v>264</v>
      </c>
      <c r="EI50" s="181">
        <v>1</v>
      </c>
      <c r="EJ50" s="181">
        <v>10</v>
      </c>
      <c r="EK50" s="181"/>
      <c r="EL50" s="181"/>
      <c r="EM50" s="178">
        <v>1681</v>
      </c>
      <c r="EN50" s="177">
        <v>79</v>
      </c>
      <c r="EO50" s="181">
        <v>10562</v>
      </c>
      <c r="EP50" s="181">
        <v>156</v>
      </c>
      <c r="EQ50" s="181">
        <v>132</v>
      </c>
      <c r="ER50" s="181">
        <v>10672</v>
      </c>
      <c r="ES50" s="181">
        <v>5</v>
      </c>
      <c r="ET50" s="181">
        <v>108</v>
      </c>
      <c r="EU50" s="181">
        <v>0</v>
      </c>
      <c r="EV50" s="181"/>
      <c r="EW50" s="181">
        <v>12</v>
      </c>
      <c r="EX50" s="181">
        <v>58</v>
      </c>
      <c r="EY50" s="181">
        <v>32</v>
      </c>
      <c r="EZ50" s="181"/>
      <c r="FA50" s="179">
        <v>21816</v>
      </c>
      <c r="FB50" s="178">
        <v>2</v>
      </c>
      <c r="FC50" s="177">
        <v>20</v>
      </c>
      <c r="FD50" s="181">
        <v>699</v>
      </c>
      <c r="FE50" s="181"/>
      <c r="FF50" s="179">
        <v>719</v>
      </c>
      <c r="FG50" s="178">
        <v>44</v>
      </c>
      <c r="FH50" s="181">
        <v>4</v>
      </c>
      <c r="FI50" s="178">
        <v>48</v>
      </c>
      <c r="FJ50" s="180">
        <v>633</v>
      </c>
      <c r="FK50" s="178">
        <v>26</v>
      </c>
      <c r="FL50" s="181">
        <v>4849</v>
      </c>
      <c r="FM50" s="181">
        <v>102</v>
      </c>
      <c r="FN50" s="181">
        <v>1824</v>
      </c>
      <c r="FO50" s="178">
        <v>6801</v>
      </c>
      <c r="FP50" s="177">
        <v>0</v>
      </c>
      <c r="FQ50" s="181"/>
      <c r="FR50" s="181"/>
      <c r="FS50" s="179">
        <v>0</v>
      </c>
      <c r="FT50" s="178">
        <v>58</v>
      </c>
      <c r="FU50" s="181"/>
      <c r="FV50" s="178">
        <v>58</v>
      </c>
      <c r="FW50" s="180">
        <v>1</v>
      </c>
      <c r="FX50" s="180">
        <v>128</v>
      </c>
      <c r="FY50" s="178">
        <v>14</v>
      </c>
      <c r="FZ50" s="181">
        <v>902</v>
      </c>
      <c r="GA50" s="181">
        <v>83</v>
      </c>
      <c r="GB50" s="181">
        <v>166</v>
      </c>
      <c r="GC50" s="178">
        <v>1165</v>
      </c>
      <c r="GD50" s="180"/>
      <c r="GE50" s="178">
        <v>11365</v>
      </c>
      <c r="GF50" s="181">
        <v>972</v>
      </c>
      <c r="GG50" s="178">
        <v>12337</v>
      </c>
      <c r="GH50" s="180"/>
      <c r="GI50" s="178">
        <v>383</v>
      </c>
      <c r="GJ50" s="181"/>
      <c r="GK50" s="181"/>
      <c r="GL50" s="178">
        <v>383</v>
      </c>
      <c r="GM50" s="180">
        <v>605</v>
      </c>
      <c r="GN50" s="178">
        <v>300</v>
      </c>
      <c r="GO50" s="181">
        <v>709</v>
      </c>
      <c r="GP50" s="181">
        <v>1777</v>
      </c>
      <c r="GQ50" s="181">
        <v>3</v>
      </c>
      <c r="GR50" s="178">
        <v>2789</v>
      </c>
      <c r="GS50" s="180">
        <v>956178</v>
      </c>
      <c r="GT50" s="268">
        <f>956178/52629283</f>
        <v>1.8168174550278408E-2</v>
      </c>
    </row>
    <row r="51" spans="2:202" s="147" customFormat="1" x14ac:dyDescent="0.2">
      <c r="B51" s="267" t="s">
        <v>38</v>
      </c>
      <c r="C51" s="178">
        <v>637</v>
      </c>
      <c r="D51" s="181"/>
      <c r="E51" s="181"/>
      <c r="F51" s="181">
        <v>0</v>
      </c>
      <c r="G51" s="178">
        <v>637</v>
      </c>
      <c r="H51" s="180"/>
      <c r="I51" s="178">
        <v>2</v>
      </c>
      <c r="J51" s="181"/>
      <c r="K51" s="178">
        <v>2</v>
      </c>
      <c r="L51" s="180"/>
      <c r="M51" s="180">
        <v>1324</v>
      </c>
      <c r="N51" s="178">
        <v>181233</v>
      </c>
      <c r="O51" s="181">
        <v>1190</v>
      </c>
      <c r="P51" s="181">
        <v>8</v>
      </c>
      <c r="Q51" s="181">
        <v>42</v>
      </c>
      <c r="R51" s="181">
        <v>6</v>
      </c>
      <c r="S51" s="181">
        <v>71</v>
      </c>
      <c r="T51" s="181">
        <v>2</v>
      </c>
      <c r="U51" s="181">
        <v>0</v>
      </c>
      <c r="V51" s="178">
        <v>182552</v>
      </c>
      <c r="W51" s="177">
        <v>6439</v>
      </c>
      <c r="X51" s="181">
        <v>426</v>
      </c>
      <c r="Y51" s="178">
        <v>6865</v>
      </c>
      <c r="Z51" s="177">
        <v>15021</v>
      </c>
      <c r="AA51" s="181">
        <v>1</v>
      </c>
      <c r="AB51" s="178">
        <v>15022</v>
      </c>
      <c r="AC51" s="177">
        <v>212</v>
      </c>
      <c r="AD51" s="181">
        <v>0</v>
      </c>
      <c r="AE51" s="179">
        <v>212</v>
      </c>
      <c r="AF51" s="178">
        <v>11</v>
      </c>
      <c r="AG51" s="181"/>
      <c r="AH51" s="181">
        <v>2</v>
      </c>
      <c r="AI51" s="181">
        <v>1</v>
      </c>
      <c r="AJ51" s="181"/>
      <c r="AK51" s="178">
        <v>14</v>
      </c>
      <c r="AL51" s="177">
        <v>79</v>
      </c>
      <c r="AM51" s="181"/>
      <c r="AN51" s="179">
        <v>79</v>
      </c>
      <c r="AO51" s="178"/>
      <c r="AP51" s="180"/>
      <c r="AQ51" s="178">
        <v>1</v>
      </c>
      <c r="AR51" s="181">
        <v>2</v>
      </c>
      <c r="AS51" s="181"/>
      <c r="AT51" s="178">
        <v>3</v>
      </c>
      <c r="AU51" s="177">
        <v>13</v>
      </c>
      <c r="AV51" s="181"/>
      <c r="AW51" s="181"/>
      <c r="AX51" s="181"/>
      <c r="AY51" s="181"/>
      <c r="AZ51" s="181">
        <v>1</v>
      </c>
      <c r="BA51" s="181">
        <v>1</v>
      </c>
      <c r="BB51" s="181"/>
      <c r="BC51" s="181"/>
      <c r="BD51" s="179">
        <v>15</v>
      </c>
      <c r="BE51" s="178"/>
      <c r="BF51" s="180">
        <v>2</v>
      </c>
      <c r="BG51" s="178">
        <v>557</v>
      </c>
      <c r="BH51" s="181">
        <v>578</v>
      </c>
      <c r="BI51" s="181">
        <v>6485</v>
      </c>
      <c r="BJ51" s="181">
        <v>50</v>
      </c>
      <c r="BK51" s="181">
        <v>26</v>
      </c>
      <c r="BL51" s="181"/>
      <c r="BM51" s="178">
        <v>7696</v>
      </c>
      <c r="BN51" s="180">
        <v>1</v>
      </c>
      <c r="BO51" s="180"/>
      <c r="BP51" s="180"/>
      <c r="BQ51" s="180"/>
      <c r="BR51" s="178">
        <v>8</v>
      </c>
      <c r="BS51" s="181"/>
      <c r="BT51" s="178">
        <v>8</v>
      </c>
      <c r="BU51" s="180"/>
      <c r="BV51" s="178">
        <v>1</v>
      </c>
      <c r="BW51" s="181"/>
      <c r="BX51" s="181"/>
      <c r="BY51" s="178">
        <v>1</v>
      </c>
      <c r="BZ51" s="177"/>
      <c r="CA51" s="181"/>
      <c r="CB51" s="181">
        <v>0</v>
      </c>
      <c r="CC51" s="181">
        <v>0</v>
      </c>
      <c r="CD51" s="181"/>
      <c r="CE51" s="181"/>
      <c r="CF51" s="181"/>
      <c r="CG51" s="181"/>
      <c r="CH51" s="181"/>
      <c r="CI51" s="181"/>
      <c r="CJ51" s="181">
        <v>0</v>
      </c>
      <c r="CK51" s="181"/>
      <c r="CL51" s="181"/>
      <c r="CM51" s="181"/>
      <c r="CN51" s="179">
        <v>0</v>
      </c>
      <c r="CO51" s="178">
        <v>3</v>
      </c>
      <c r="CP51" s="181"/>
      <c r="CQ51" s="178">
        <v>3</v>
      </c>
      <c r="CR51" s="180"/>
      <c r="CS51" s="178">
        <v>31</v>
      </c>
      <c r="CT51" s="181">
        <v>146</v>
      </c>
      <c r="CU51" s="181">
        <v>93388</v>
      </c>
      <c r="CV51" s="181">
        <v>8774</v>
      </c>
      <c r="CW51" s="181">
        <v>18</v>
      </c>
      <c r="CX51" s="181">
        <v>9</v>
      </c>
      <c r="CY51" s="181">
        <v>4</v>
      </c>
      <c r="CZ51" s="181">
        <v>30</v>
      </c>
      <c r="DA51" s="181">
        <v>1</v>
      </c>
      <c r="DB51" s="181">
        <v>8</v>
      </c>
      <c r="DC51" s="181">
        <v>118</v>
      </c>
      <c r="DD51" s="178">
        <v>102527</v>
      </c>
      <c r="DE51" s="177">
        <v>4141</v>
      </c>
      <c r="DF51" s="181">
        <v>7</v>
      </c>
      <c r="DG51" s="181">
        <v>27</v>
      </c>
      <c r="DH51" s="181">
        <v>61</v>
      </c>
      <c r="DI51" s="181"/>
      <c r="DJ51" s="181"/>
      <c r="DK51" s="181"/>
      <c r="DL51" s="179">
        <v>4236</v>
      </c>
      <c r="DM51" s="178"/>
      <c r="DN51" s="180"/>
      <c r="DO51" s="178"/>
      <c r="DP51" s="181"/>
      <c r="DQ51" s="178"/>
      <c r="DR51" s="180">
        <v>36</v>
      </c>
      <c r="DS51" s="178"/>
      <c r="DT51" s="181"/>
      <c r="DU51" s="178"/>
      <c r="DV51" s="177">
        <v>12</v>
      </c>
      <c r="DW51" s="181"/>
      <c r="DX51" s="179">
        <v>12</v>
      </c>
      <c r="DY51" s="178"/>
      <c r="DZ51" s="180">
        <v>0</v>
      </c>
      <c r="EA51" s="178">
        <v>1595</v>
      </c>
      <c r="EB51" s="181"/>
      <c r="EC51" s="178">
        <v>1595</v>
      </c>
      <c r="ED51" s="180">
        <v>2</v>
      </c>
      <c r="EE51" s="180"/>
      <c r="EF51" s="178">
        <v>416</v>
      </c>
      <c r="EG51" s="181">
        <v>28</v>
      </c>
      <c r="EH51" s="181">
        <v>170</v>
      </c>
      <c r="EI51" s="181"/>
      <c r="EJ51" s="181">
        <v>14</v>
      </c>
      <c r="EK51" s="181"/>
      <c r="EL51" s="181"/>
      <c r="EM51" s="178">
        <v>628</v>
      </c>
      <c r="EN51" s="177">
        <v>94</v>
      </c>
      <c r="EO51" s="181">
        <v>4368</v>
      </c>
      <c r="EP51" s="181">
        <v>55</v>
      </c>
      <c r="EQ51" s="181">
        <v>204</v>
      </c>
      <c r="ER51" s="181">
        <v>5679</v>
      </c>
      <c r="ES51" s="181">
        <v>4</v>
      </c>
      <c r="ET51" s="181">
        <v>72</v>
      </c>
      <c r="EU51" s="181">
        <v>1</v>
      </c>
      <c r="EV51" s="181">
        <v>3</v>
      </c>
      <c r="EW51" s="181">
        <v>1</v>
      </c>
      <c r="EX51" s="181"/>
      <c r="EY51" s="181">
        <v>20</v>
      </c>
      <c r="EZ51" s="181"/>
      <c r="FA51" s="179">
        <v>10501</v>
      </c>
      <c r="FB51" s="178">
        <v>0</v>
      </c>
      <c r="FC51" s="177"/>
      <c r="FD51" s="181"/>
      <c r="FE51" s="181"/>
      <c r="FF51" s="179"/>
      <c r="FG51" s="178"/>
      <c r="FH51" s="181">
        <v>2</v>
      </c>
      <c r="FI51" s="178">
        <v>2</v>
      </c>
      <c r="FJ51" s="180">
        <v>553</v>
      </c>
      <c r="FK51" s="178">
        <v>0</v>
      </c>
      <c r="FL51" s="181">
        <v>33</v>
      </c>
      <c r="FM51" s="181">
        <v>3</v>
      </c>
      <c r="FN51" s="181">
        <v>1</v>
      </c>
      <c r="FO51" s="178">
        <v>37</v>
      </c>
      <c r="FP51" s="177"/>
      <c r="FQ51" s="181"/>
      <c r="FR51" s="181"/>
      <c r="FS51" s="179"/>
      <c r="FT51" s="178">
        <v>38</v>
      </c>
      <c r="FU51" s="181"/>
      <c r="FV51" s="178">
        <v>38</v>
      </c>
      <c r="FW51" s="180"/>
      <c r="FX51" s="180">
        <v>18</v>
      </c>
      <c r="FY51" s="178">
        <v>12</v>
      </c>
      <c r="FZ51" s="181"/>
      <c r="GA51" s="181"/>
      <c r="GB51" s="181"/>
      <c r="GC51" s="178">
        <v>12</v>
      </c>
      <c r="GD51" s="180"/>
      <c r="GE51" s="178">
        <v>16</v>
      </c>
      <c r="GF51" s="181">
        <v>93</v>
      </c>
      <c r="GG51" s="178">
        <v>109</v>
      </c>
      <c r="GH51" s="180"/>
      <c r="GI51" s="178">
        <v>3</v>
      </c>
      <c r="GJ51" s="181"/>
      <c r="GK51" s="181"/>
      <c r="GL51" s="178">
        <v>3</v>
      </c>
      <c r="GM51" s="180">
        <v>8</v>
      </c>
      <c r="GN51" s="178"/>
      <c r="GO51" s="181">
        <v>8</v>
      </c>
      <c r="GP51" s="181">
        <v>34</v>
      </c>
      <c r="GQ51" s="181">
        <v>1</v>
      </c>
      <c r="GR51" s="178">
        <v>43</v>
      </c>
      <c r="GS51" s="180">
        <v>334796</v>
      </c>
      <c r="GT51" s="268">
        <f>334796/52629283</f>
        <v>6.3614015034177832E-3</v>
      </c>
    </row>
    <row r="52" spans="2:202" s="147" customFormat="1" x14ac:dyDescent="0.2">
      <c r="B52" s="267" t="s">
        <v>93</v>
      </c>
      <c r="C52" s="178">
        <v>41</v>
      </c>
      <c r="D52" s="181">
        <v>14</v>
      </c>
      <c r="E52" s="181">
        <v>1</v>
      </c>
      <c r="F52" s="181">
        <v>6</v>
      </c>
      <c r="G52" s="178">
        <v>62</v>
      </c>
      <c r="H52" s="180"/>
      <c r="I52" s="178">
        <v>979</v>
      </c>
      <c r="J52" s="181"/>
      <c r="K52" s="178">
        <v>979</v>
      </c>
      <c r="L52" s="180"/>
      <c r="M52" s="180">
        <v>3311</v>
      </c>
      <c r="N52" s="178">
        <v>28302</v>
      </c>
      <c r="O52" s="181">
        <v>30</v>
      </c>
      <c r="P52" s="181"/>
      <c r="Q52" s="181">
        <v>30</v>
      </c>
      <c r="R52" s="181"/>
      <c r="S52" s="181">
        <v>57</v>
      </c>
      <c r="T52" s="181"/>
      <c r="U52" s="181"/>
      <c r="V52" s="178">
        <v>28419</v>
      </c>
      <c r="W52" s="177">
        <v>12140</v>
      </c>
      <c r="X52" s="181">
        <v>19812</v>
      </c>
      <c r="Y52" s="178">
        <v>31952</v>
      </c>
      <c r="Z52" s="177">
        <v>1234813</v>
      </c>
      <c r="AA52" s="181">
        <v>1</v>
      </c>
      <c r="AB52" s="178">
        <v>1234814</v>
      </c>
      <c r="AC52" s="177">
        <v>945</v>
      </c>
      <c r="AD52" s="181">
        <v>0</v>
      </c>
      <c r="AE52" s="179">
        <v>945</v>
      </c>
      <c r="AF52" s="178">
        <v>89</v>
      </c>
      <c r="AG52" s="181">
        <v>0</v>
      </c>
      <c r="AH52" s="181">
        <v>128</v>
      </c>
      <c r="AI52" s="181">
        <v>1</v>
      </c>
      <c r="AJ52" s="181"/>
      <c r="AK52" s="178">
        <v>218</v>
      </c>
      <c r="AL52" s="177">
        <v>1</v>
      </c>
      <c r="AM52" s="181">
        <v>31</v>
      </c>
      <c r="AN52" s="179">
        <v>32</v>
      </c>
      <c r="AO52" s="178"/>
      <c r="AP52" s="180"/>
      <c r="AQ52" s="178">
        <v>156</v>
      </c>
      <c r="AR52" s="181"/>
      <c r="AS52" s="181"/>
      <c r="AT52" s="178">
        <v>156</v>
      </c>
      <c r="AU52" s="177">
        <v>32</v>
      </c>
      <c r="AV52" s="181"/>
      <c r="AW52" s="181">
        <v>1</v>
      </c>
      <c r="AX52" s="181">
        <v>15</v>
      </c>
      <c r="AY52" s="181">
        <v>5</v>
      </c>
      <c r="AZ52" s="181">
        <v>37</v>
      </c>
      <c r="BA52" s="181"/>
      <c r="BB52" s="181"/>
      <c r="BC52" s="181"/>
      <c r="BD52" s="179">
        <v>90</v>
      </c>
      <c r="BE52" s="178"/>
      <c r="BF52" s="180">
        <v>3</v>
      </c>
      <c r="BG52" s="178">
        <v>6705</v>
      </c>
      <c r="BH52" s="181">
        <v>12960</v>
      </c>
      <c r="BI52" s="181">
        <v>22895</v>
      </c>
      <c r="BJ52" s="181">
        <v>14</v>
      </c>
      <c r="BK52" s="181">
        <v>209</v>
      </c>
      <c r="BL52" s="181"/>
      <c r="BM52" s="178">
        <v>42783</v>
      </c>
      <c r="BN52" s="180">
        <v>6</v>
      </c>
      <c r="BO52" s="180"/>
      <c r="BP52" s="180"/>
      <c r="BQ52" s="180">
        <v>2</v>
      </c>
      <c r="BR52" s="178">
        <v>11</v>
      </c>
      <c r="BS52" s="181"/>
      <c r="BT52" s="178">
        <v>11</v>
      </c>
      <c r="BU52" s="180">
        <v>7</v>
      </c>
      <c r="BV52" s="178">
        <v>19</v>
      </c>
      <c r="BW52" s="181"/>
      <c r="BX52" s="181"/>
      <c r="BY52" s="178">
        <v>19</v>
      </c>
      <c r="BZ52" s="177">
        <v>34</v>
      </c>
      <c r="CA52" s="181">
        <v>1</v>
      </c>
      <c r="CB52" s="181">
        <v>8</v>
      </c>
      <c r="CC52" s="181">
        <v>17</v>
      </c>
      <c r="CD52" s="181">
        <v>21</v>
      </c>
      <c r="CE52" s="181">
        <v>21</v>
      </c>
      <c r="CF52" s="181">
        <v>74</v>
      </c>
      <c r="CG52" s="181">
        <v>37</v>
      </c>
      <c r="CH52" s="181"/>
      <c r="CI52" s="181">
        <v>6</v>
      </c>
      <c r="CJ52" s="181">
        <v>2</v>
      </c>
      <c r="CK52" s="181"/>
      <c r="CL52" s="181"/>
      <c r="CM52" s="181"/>
      <c r="CN52" s="179">
        <v>221</v>
      </c>
      <c r="CO52" s="178">
        <v>56</v>
      </c>
      <c r="CP52" s="181"/>
      <c r="CQ52" s="178">
        <v>56</v>
      </c>
      <c r="CR52" s="180"/>
      <c r="CS52" s="178">
        <v>75</v>
      </c>
      <c r="CT52" s="181">
        <v>132</v>
      </c>
      <c r="CU52" s="181">
        <v>29200</v>
      </c>
      <c r="CV52" s="181">
        <v>73571</v>
      </c>
      <c r="CW52" s="181">
        <v>1243</v>
      </c>
      <c r="CX52" s="181">
        <v>1092</v>
      </c>
      <c r="CY52" s="181">
        <v>185</v>
      </c>
      <c r="CZ52" s="181">
        <v>76</v>
      </c>
      <c r="DA52" s="181">
        <v>0</v>
      </c>
      <c r="DB52" s="181">
        <v>47</v>
      </c>
      <c r="DC52" s="181">
        <v>0</v>
      </c>
      <c r="DD52" s="178">
        <v>105621</v>
      </c>
      <c r="DE52" s="177">
        <v>3407</v>
      </c>
      <c r="DF52" s="181">
        <v>241</v>
      </c>
      <c r="DG52" s="181">
        <v>150</v>
      </c>
      <c r="DH52" s="181">
        <v>140</v>
      </c>
      <c r="DI52" s="181">
        <v>26</v>
      </c>
      <c r="DJ52" s="181">
        <v>5</v>
      </c>
      <c r="DK52" s="181"/>
      <c r="DL52" s="179">
        <v>3969</v>
      </c>
      <c r="DM52" s="178"/>
      <c r="DN52" s="180"/>
      <c r="DO52" s="178">
        <v>41</v>
      </c>
      <c r="DP52" s="181"/>
      <c r="DQ52" s="178">
        <v>41</v>
      </c>
      <c r="DR52" s="180">
        <v>11</v>
      </c>
      <c r="DS52" s="178"/>
      <c r="DT52" s="181"/>
      <c r="DU52" s="178"/>
      <c r="DV52" s="177">
        <v>971</v>
      </c>
      <c r="DW52" s="181"/>
      <c r="DX52" s="179">
        <v>971</v>
      </c>
      <c r="DY52" s="178">
        <v>1</v>
      </c>
      <c r="DZ52" s="180"/>
      <c r="EA52" s="178">
        <v>5258</v>
      </c>
      <c r="EB52" s="181">
        <v>1</v>
      </c>
      <c r="EC52" s="178">
        <v>5259</v>
      </c>
      <c r="ED52" s="180">
        <v>1</v>
      </c>
      <c r="EE52" s="180"/>
      <c r="EF52" s="178">
        <v>23</v>
      </c>
      <c r="EG52" s="181">
        <v>413</v>
      </c>
      <c r="EH52" s="181">
        <v>114</v>
      </c>
      <c r="EI52" s="181">
        <v>16</v>
      </c>
      <c r="EJ52" s="181">
        <v>7</v>
      </c>
      <c r="EK52" s="181"/>
      <c r="EL52" s="181"/>
      <c r="EM52" s="178">
        <v>573</v>
      </c>
      <c r="EN52" s="177">
        <v>151</v>
      </c>
      <c r="EO52" s="181">
        <v>90</v>
      </c>
      <c r="EP52" s="181">
        <v>101</v>
      </c>
      <c r="EQ52" s="181">
        <v>193</v>
      </c>
      <c r="ER52" s="181">
        <v>1169</v>
      </c>
      <c r="ES52" s="181">
        <v>10</v>
      </c>
      <c r="ET52" s="181">
        <v>96</v>
      </c>
      <c r="EU52" s="181">
        <v>12</v>
      </c>
      <c r="EV52" s="181">
        <v>3</v>
      </c>
      <c r="EW52" s="181">
        <v>4</v>
      </c>
      <c r="EX52" s="181">
        <v>15</v>
      </c>
      <c r="EY52" s="181">
        <v>41</v>
      </c>
      <c r="EZ52" s="181"/>
      <c r="FA52" s="179">
        <v>1885</v>
      </c>
      <c r="FB52" s="178"/>
      <c r="FC52" s="177">
        <v>9</v>
      </c>
      <c r="FD52" s="181">
        <v>111</v>
      </c>
      <c r="FE52" s="181">
        <v>1</v>
      </c>
      <c r="FF52" s="179">
        <v>121</v>
      </c>
      <c r="FG52" s="178">
        <v>8</v>
      </c>
      <c r="FH52" s="181">
        <v>9</v>
      </c>
      <c r="FI52" s="178">
        <v>17</v>
      </c>
      <c r="FJ52" s="180">
        <v>73</v>
      </c>
      <c r="FK52" s="178">
        <v>63</v>
      </c>
      <c r="FL52" s="181">
        <v>411</v>
      </c>
      <c r="FM52" s="181">
        <v>5</v>
      </c>
      <c r="FN52" s="181">
        <v>142</v>
      </c>
      <c r="FO52" s="178">
        <v>621</v>
      </c>
      <c r="FP52" s="177">
        <v>2</v>
      </c>
      <c r="FQ52" s="181"/>
      <c r="FR52" s="181"/>
      <c r="FS52" s="179">
        <v>2</v>
      </c>
      <c r="FT52" s="178">
        <v>5</v>
      </c>
      <c r="FU52" s="181"/>
      <c r="FV52" s="178">
        <v>5</v>
      </c>
      <c r="FW52" s="180"/>
      <c r="FX52" s="180">
        <v>1222</v>
      </c>
      <c r="FY52" s="178">
        <v>15</v>
      </c>
      <c r="FZ52" s="181">
        <v>122</v>
      </c>
      <c r="GA52" s="181">
        <v>14</v>
      </c>
      <c r="GB52" s="181">
        <v>12</v>
      </c>
      <c r="GC52" s="178">
        <v>163</v>
      </c>
      <c r="GD52" s="180"/>
      <c r="GE52" s="178">
        <v>441</v>
      </c>
      <c r="GF52" s="181">
        <v>270</v>
      </c>
      <c r="GG52" s="178">
        <v>711</v>
      </c>
      <c r="GH52" s="180"/>
      <c r="GI52" s="178">
        <v>8</v>
      </c>
      <c r="GJ52" s="181"/>
      <c r="GK52" s="181"/>
      <c r="GL52" s="178">
        <v>8</v>
      </c>
      <c r="GM52" s="180">
        <v>356</v>
      </c>
      <c r="GN52" s="178">
        <v>47</v>
      </c>
      <c r="GO52" s="181">
        <v>127</v>
      </c>
      <c r="GP52" s="181">
        <v>294</v>
      </c>
      <c r="GQ52" s="181">
        <v>3</v>
      </c>
      <c r="GR52" s="178">
        <v>471</v>
      </c>
      <c r="GS52" s="180">
        <v>1466188</v>
      </c>
      <c r="GT52" s="268">
        <f>1466188/52629283</f>
        <v>2.7858787283877685E-2</v>
      </c>
    </row>
    <row r="53" spans="2:202" s="147" customFormat="1" x14ac:dyDescent="0.2">
      <c r="B53" s="267" t="s">
        <v>126</v>
      </c>
      <c r="C53" s="178">
        <v>309</v>
      </c>
      <c r="D53" s="181"/>
      <c r="E53" s="181">
        <v>1</v>
      </c>
      <c r="F53" s="181">
        <v>2</v>
      </c>
      <c r="G53" s="178">
        <v>312</v>
      </c>
      <c r="H53" s="180"/>
      <c r="I53" s="178">
        <v>52</v>
      </c>
      <c r="J53" s="181"/>
      <c r="K53" s="178">
        <v>52</v>
      </c>
      <c r="L53" s="180"/>
      <c r="M53" s="180">
        <v>30062</v>
      </c>
      <c r="N53" s="178">
        <v>449384</v>
      </c>
      <c r="O53" s="181">
        <v>293</v>
      </c>
      <c r="P53" s="181"/>
      <c r="Q53" s="181">
        <v>13</v>
      </c>
      <c r="R53" s="181">
        <v>4</v>
      </c>
      <c r="S53" s="181">
        <v>54</v>
      </c>
      <c r="T53" s="181">
        <v>9</v>
      </c>
      <c r="U53" s="181"/>
      <c r="V53" s="178">
        <v>449757</v>
      </c>
      <c r="W53" s="177">
        <v>836</v>
      </c>
      <c r="X53" s="181">
        <v>341</v>
      </c>
      <c r="Y53" s="178">
        <v>1177</v>
      </c>
      <c r="Z53" s="177">
        <v>13429</v>
      </c>
      <c r="AA53" s="181"/>
      <c r="AB53" s="178">
        <v>13429</v>
      </c>
      <c r="AC53" s="177">
        <v>730</v>
      </c>
      <c r="AD53" s="181"/>
      <c r="AE53" s="179">
        <v>730</v>
      </c>
      <c r="AF53" s="178">
        <v>7</v>
      </c>
      <c r="AG53" s="181"/>
      <c r="AH53" s="181">
        <v>4</v>
      </c>
      <c r="AI53" s="181"/>
      <c r="AJ53" s="181"/>
      <c r="AK53" s="178">
        <v>11</v>
      </c>
      <c r="AL53" s="177">
        <v>27</v>
      </c>
      <c r="AM53" s="181"/>
      <c r="AN53" s="179">
        <v>27</v>
      </c>
      <c r="AO53" s="178">
        <v>0</v>
      </c>
      <c r="AP53" s="180"/>
      <c r="AQ53" s="178"/>
      <c r="AR53" s="181">
        <v>10</v>
      </c>
      <c r="AS53" s="181"/>
      <c r="AT53" s="178">
        <v>10</v>
      </c>
      <c r="AU53" s="177">
        <v>4</v>
      </c>
      <c r="AV53" s="181"/>
      <c r="AW53" s="181">
        <v>1</v>
      </c>
      <c r="AX53" s="181">
        <v>0</v>
      </c>
      <c r="AY53" s="181"/>
      <c r="AZ53" s="181"/>
      <c r="BA53" s="181"/>
      <c r="BB53" s="181"/>
      <c r="BC53" s="181"/>
      <c r="BD53" s="179">
        <v>5</v>
      </c>
      <c r="BE53" s="178">
        <v>13</v>
      </c>
      <c r="BF53" s="180">
        <v>6</v>
      </c>
      <c r="BG53" s="178">
        <v>357</v>
      </c>
      <c r="BH53" s="181">
        <v>304</v>
      </c>
      <c r="BI53" s="181">
        <v>1710</v>
      </c>
      <c r="BJ53" s="181">
        <v>44</v>
      </c>
      <c r="BK53" s="181">
        <v>20</v>
      </c>
      <c r="BL53" s="181"/>
      <c r="BM53" s="178">
        <v>2435</v>
      </c>
      <c r="BN53" s="180"/>
      <c r="BO53" s="180"/>
      <c r="BP53" s="180"/>
      <c r="BQ53" s="180">
        <v>9</v>
      </c>
      <c r="BR53" s="178">
        <v>17</v>
      </c>
      <c r="BS53" s="181">
        <v>6</v>
      </c>
      <c r="BT53" s="178">
        <v>23</v>
      </c>
      <c r="BU53" s="180">
        <v>3</v>
      </c>
      <c r="BV53" s="178">
        <v>17</v>
      </c>
      <c r="BW53" s="181"/>
      <c r="BX53" s="181"/>
      <c r="BY53" s="178">
        <v>17</v>
      </c>
      <c r="BZ53" s="177"/>
      <c r="CA53" s="181"/>
      <c r="CB53" s="181"/>
      <c r="CC53" s="181"/>
      <c r="CD53" s="181"/>
      <c r="CE53" s="181"/>
      <c r="CF53" s="181"/>
      <c r="CG53" s="181"/>
      <c r="CH53" s="181"/>
      <c r="CI53" s="181"/>
      <c r="CJ53" s="181"/>
      <c r="CK53" s="181"/>
      <c r="CL53" s="181"/>
      <c r="CM53" s="181"/>
      <c r="CN53" s="179"/>
      <c r="CO53" s="178">
        <v>17</v>
      </c>
      <c r="CP53" s="181"/>
      <c r="CQ53" s="178">
        <v>17</v>
      </c>
      <c r="CR53" s="180">
        <v>1</v>
      </c>
      <c r="CS53" s="178">
        <v>352</v>
      </c>
      <c r="CT53" s="181">
        <v>1809</v>
      </c>
      <c r="CU53" s="181">
        <v>267828</v>
      </c>
      <c r="CV53" s="181">
        <v>72197</v>
      </c>
      <c r="CW53" s="181">
        <v>13</v>
      </c>
      <c r="CX53" s="181">
        <v>7</v>
      </c>
      <c r="CY53" s="181"/>
      <c r="CZ53" s="181">
        <v>0</v>
      </c>
      <c r="DA53" s="181"/>
      <c r="DB53" s="181">
        <v>5</v>
      </c>
      <c r="DC53" s="181">
        <v>67</v>
      </c>
      <c r="DD53" s="178">
        <v>342278</v>
      </c>
      <c r="DE53" s="177">
        <v>1508</v>
      </c>
      <c r="DF53" s="181">
        <v>1</v>
      </c>
      <c r="DG53" s="181">
        <v>32</v>
      </c>
      <c r="DH53" s="181">
        <v>1233</v>
      </c>
      <c r="DI53" s="181"/>
      <c r="DJ53" s="181">
        <v>12</v>
      </c>
      <c r="DK53" s="181"/>
      <c r="DL53" s="179">
        <v>2786</v>
      </c>
      <c r="DM53" s="178"/>
      <c r="DN53" s="180"/>
      <c r="DO53" s="178"/>
      <c r="DP53" s="181"/>
      <c r="DQ53" s="178"/>
      <c r="DR53" s="180">
        <v>52</v>
      </c>
      <c r="DS53" s="178"/>
      <c r="DT53" s="181"/>
      <c r="DU53" s="178"/>
      <c r="DV53" s="177">
        <v>2</v>
      </c>
      <c r="DW53" s="181"/>
      <c r="DX53" s="179">
        <v>2</v>
      </c>
      <c r="DY53" s="178">
        <v>3</v>
      </c>
      <c r="DZ53" s="180"/>
      <c r="EA53" s="178">
        <v>3127</v>
      </c>
      <c r="EB53" s="181"/>
      <c r="EC53" s="178">
        <v>3127</v>
      </c>
      <c r="ED53" s="180"/>
      <c r="EE53" s="180"/>
      <c r="EF53" s="178">
        <v>211</v>
      </c>
      <c r="EG53" s="181">
        <v>41</v>
      </c>
      <c r="EH53" s="181">
        <v>219</v>
      </c>
      <c r="EI53" s="181"/>
      <c r="EJ53" s="181">
        <v>20</v>
      </c>
      <c r="EK53" s="181"/>
      <c r="EL53" s="181"/>
      <c r="EM53" s="178">
        <v>491</v>
      </c>
      <c r="EN53" s="177">
        <v>60</v>
      </c>
      <c r="EO53" s="181">
        <v>499</v>
      </c>
      <c r="EP53" s="181">
        <v>44</v>
      </c>
      <c r="EQ53" s="181">
        <v>62</v>
      </c>
      <c r="ER53" s="181">
        <v>15048</v>
      </c>
      <c r="ES53" s="181">
        <v>2</v>
      </c>
      <c r="ET53" s="181">
        <v>661</v>
      </c>
      <c r="EU53" s="181">
        <v>4</v>
      </c>
      <c r="EV53" s="181">
        <v>3</v>
      </c>
      <c r="EW53" s="181">
        <v>4</v>
      </c>
      <c r="EX53" s="181"/>
      <c r="EY53" s="181">
        <v>10</v>
      </c>
      <c r="EZ53" s="181"/>
      <c r="FA53" s="179">
        <v>16397</v>
      </c>
      <c r="FB53" s="178">
        <v>2</v>
      </c>
      <c r="FC53" s="177"/>
      <c r="FD53" s="181"/>
      <c r="FE53" s="181">
        <v>4</v>
      </c>
      <c r="FF53" s="179">
        <v>4</v>
      </c>
      <c r="FG53" s="178"/>
      <c r="FH53" s="181">
        <v>3</v>
      </c>
      <c r="FI53" s="178">
        <v>3</v>
      </c>
      <c r="FJ53" s="180">
        <v>22</v>
      </c>
      <c r="FK53" s="178">
        <v>6</v>
      </c>
      <c r="FL53" s="181">
        <v>3</v>
      </c>
      <c r="FM53" s="181"/>
      <c r="FN53" s="181">
        <v>3</v>
      </c>
      <c r="FO53" s="178">
        <v>12</v>
      </c>
      <c r="FP53" s="177">
        <v>1</v>
      </c>
      <c r="FQ53" s="181"/>
      <c r="FR53" s="181"/>
      <c r="FS53" s="179">
        <v>1</v>
      </c>
      <c r="FT53" s="178">
        <v>41</v>
      </c>
      <c r="FU53" s="181"/>
      <c r="FV53" s="178">
        <v>41</v>
      </c>
      <c r="FW53" s="180"/>
      <c r="FX53" s="180">
        <v>12</v>
      </c>
      <c r="FY53" s="178">
        <v>28</v>
      </c>
      <c r="FZ53" s="181">
        <v>4</v>
      </c>
      <c r="GA53" s="181"/>
      <c r="GB53" s="181"/>
      <c r="GC53" s="178">
        <v>32</v>
      </c>
      <c r="GD53" s="180"/>
      <c r="GE53" s="178">
        <v>113</v>
      </c>
      <c r="GF53" s="181">
        <v>36</v>
      </c>
      <c r="GG53" s="178">
        <v>149</v>
      </c>
      <c r="GH53" s="180"/>
      <c r="GI53" s="178">
        <v>12</v>
      </c>
      <c r="GJ53" s="181"/>
      <c r="GK53" s="181"/>
      <c r="GL53" s="178">
        <v>12</v>
      </c>
      <c r="GM53" s="180">
        <v>10</v>
      </c>
      <c r="GN53" s="178">
        <v>6</v>
      </c>
      <c r="GO53" s="181">
        <v>2</v>
      </c>
      <c r="GP53" s="181">
        <v>1</v>
      </c>
      <c r="GQ53" s="181">
        <v>1</v>
      </c>
      <c r="GR53" s="178">
        <v>10</v>
      </c>
      <c r="GS53" s="180">
        <v>863542</v>
      </c>
      <c r="GT53" s="268">
        <f>863542/52629283</f>
        <v>1.6408013766784548E-2</v>
      </c>
    </row>
    <row r="54" spans="2:202" s="147" customFormat="1" x14ac:dyDescent="0.2">
      <c r="B54" s="267" t="s">
        <v>128</v>
      </c>
      <c r="C54" s="178">
        <v>137</v>
      </c>
      <c r="D54" s="181"/>
      <c r="E54" s="181"/>
      <c r="F54" s="181"/>
      <c r="G54" s="178">
        <v>137</v>
      </c>
      <c r="H54" s="180"/>
      <c r="I54" s="178">
        <v>71</v>
      </c>
      <c r="J54" s="181"/>
      <c r="K54" s="178">
        <v>71</v>
      </c>
      <c r="L54" s="180"/>
      <c r="M54" s="180">
        <v>14722</v>
      </c>
      <c r="N54" s="178">
        <v>44771</v>
      </c>
      <c r="O54" s="181">
        <v>159</v>
      </c>
      <c r="P54" s="181"/>
      <c r="Q54" s="181">
        <v>92</v>
      </c>
      <c r="R54" s="181">
        <v>3</v>
      </c>
      <c r="S54" s="181">
        <v>3</v>
      </c>
      <c r="T54" s="181">
        <v>0</v>
      </c>
      <c r="U54" s="181"/>
      <c r="V54" s="178">
        <v>45028</v>
      </c>
      <c r="W54" s="177">
        <v>1006</v>
      </c>
      <c r="X54" s="181">
        <v>79</v>
      </c>
      <c r="Y54" s="178">
        <v>1085</v>
      </c>
      <c r="Z54" s="177">
        <v>1386</v>
      </c>
      <c r="AA54" s="181"/>
      <c r="AB54" s="178">
        <v>1386</v>
      </c>
      <c r="AC54" s="177">
        <v>91</v>
      </c>
      <c r="AD54" s="181"/>
      <c r="AE54" s="179">
        <v>91</v>
      </c>
      <c r="AF54" s="178">
        <v>2</v>
      </c>
      <c r="AG54" s="181"/>
      <c r="AH54" s="181"/>
      <c r="AI54" s="181"/>
      <c r="AJ54" s="181"/>
      <c r="AK54" s="178">
        <v>2</v>
      </c>
      <c r="AL54" s="177">
        <v>0</v>
      </c>
      <c r="AM54" s="181"/>
      <c r="AN54" s="179">
        <v>0</v>
      </c>
      <c r="AO54" s="178"/>
      <c r="AP54" s="180"/>
      <c r="AQ54" s="178"/>
      <c r="AR54" s="181">
        <v>1</v>
      </c>
      <c r="AS54" s="181"/>
      <c r="AT54" s="178">
        <v>1</v>
      </c>
      <c r="AU54" s="177">
        <v>10</v>
      </c>
      <c r="AV54" s="181"/>
      <c r="AW54" s="181"/>
      <c r="AX54" s="181">
        <v>3</v>
      </c>
      <c r="AY54" s="181"/>
      <c r="AZ54" s="181"/>
      <c r="BA54" s="181"/>
      <c r="BB54" s="181"/>
      <c r="BC54" s="181"/>
      <c r="BD54" s="179">
        <v>13</v>
      </c>
      <c r="BE54" s="178"/>
      <c r="BF54" s="180">
        <v>8</v>
      </c>
      <c r="BG54" s="178">
        <v>46</v>
      </c>
      <c r="BH54" s="181">
        <v>41</v>
      </c>
      <c r="BI54" s="181">
        <v>1121</v>
      </c>
      <c r="BJ54" s="181">
        <v>15</v>
      </c>
      <c r="BK54" s="181">
        <v>6</v>
      </c>
      <c r="BL54" s="181"/>
      <c r="BM54" s="178">
        <v>1229</v>
      </c>
      <c r="BN54" s="180">
        <v>1</v>
      </c>
      <c r="BO54" s="180"/>
      <c r="BP54" s="180"/>
      <c r="BQ54" s="180"/>
      <c r="BR54" s="178">
        <v>25</v>
      </c>
      <c r="BS54" s="181">
        <v>8</v>
      </c>
      <c r="BT54" s="178">
        <v>33</v>
      </c>
      <c r="BU54" s="180"/>
      <c r="BV54" s="178">
        <v>30</v>
      </c>
      <c r="BW54" s="181">
        <v>1</v>
      </c>
      <c r="BX54" s="181"/>
      <c r="BY54" s="178">
        <v>31</v>
      </c>
      <c r="BZ54" s="177"/>
      <c r="CA54" s="181"/>
      <c r="CB54" s="181"/>
      <c r="CC54" s="181"/>
      <c r="CD54" s="181"/>
      <c r="CE54" s="181"/>
      <c r="CF54" s="181"/>
      <c r="CG54" s="181"/>
      <c r="CH54" s="181"/>
      <c r="CI54" s="181"/>
      <c r="CJ54" s="181"/>
      <c r="CK54" s="181"/>
      <c r="CL54" s="181"/>
      <c r="CM54" s="181"/>
      <c r="CN54" s="179"/>
      <c r="CO54" s="178">
        <v>86</v>
      </c>
      <c r="CP54" s="181"/>
      <c r="CQ54" s="178">
        <v>86</v>
      </c>
      <c r="CR54" s="180"/>
      <c r="CS54" s="178">
        <v>57</v>
      </c>
      <c r="CT54" s="181">
        <v>118</v>
      </c>
      <c r="CU54" s="181">
        <v>57219</v>
      </c>
      <c r="CV54" s="181">
        <v>58465</v>
      </c>
      <c r="CW54" s="181"/>
      <c r="CX54" s="181">
        <v>30</v>
      </c>
      <c r="CY54" s="181"/>
      <c r="CZ54" s="181">
        <v>9</v>
      </c>
      <c r="DA54" s="181"/>
      <c r="DB54" s="181">
        <v>2</v>
      </c>
      <c r="DC54" s="181">
        <v>41</v>
      </c>
      <c r="DD54" s="178">
        <v>115941</v>
      </c>
      <c r="DE54" s="177">
        <v>431</v>
      </c>
      <c r="DF54" s="181"/>
      <c r="DG54" s="181">
        <v>65</v>
      </c>
      <c r="DH54" s="181">
        <v>111</v>
      </c>
      <c r="DI54" s="181">
        <v>2</v>
      </c>
      <c r="DJ54" s="181"/>
      <c r="DK54" s="181"/>
      <c r="DL54" s="179">
        <v>609</v>
      </c>
      <c r="DM54" s="178"/>
      <c r="DN54" s="180"/>
      <c r="DO54" s="178"/>
      <c r="DP54" s="181"/>
      <c r="DQ54" s="178"/>
      <c r="DR54" s="180">
        <v>19</v>
      </c>
      <c r="DS54" s="178"/>
      <c r="DT54" s="181"/>
      <c r="DU54" s="178"/>
      <c r="DV54" s="177"/>
      <c r="DW54" s="181"/>
      <c r="DX54" s="179"/>
      <c r="DY54" s="178">
        <v>2</v>
      </c>
      <c r="DZ54" s="180"/>
      <c r="EA54" s="178">
        <v>2371</v>
      </c>
      <c r="EB54" s="181"/>
      <c r="EC54" s="178">
        <v>2371</v>
      </c>
      <c r="ED54" s="180"/>
      <c r="EE54" s="180"/>
      <c r="EF54" s="178">
        <v>74</v>
      </c>
      <c r="EG54" s="181">
        <v>7</v>
      </c>
      <c r="EH54" s="181">
        <v>80</v>
      </c>
      <c r="EI54" s="181"/>
      <c r="EJ54" s="181">
        <v>13</v>
      </c>
      <c r="EK54" s="181"/>
      <c r="EL54" s="181"/>
      <c r="EM54" s="178">
        <v>174</v>
      </c>
      <c r="EN54" s="177">
        <v>28</v>
      </c>
      <c r="EO54" s="181">
        <v>278</v>
      </c>
      <c r="EP54" s="181">
        <v>10</v>
      </c>
      <c r="EQ54" s="181">
        <v>51</v>
      </c>
      <c r="ER54" s="181">
        <v>477</v>
      </c>
      <c r="ES54" s="181">
        <v>2</v>
      </c>
      <c r="ET54" s="181">
        <v>17</v>
      </c>
      <c r="EU54" s="181"/>
      <c r="EV54" s="181"/>
      <c r="EW54" s="181">
        <v>1</v>
      </c>
      <c r="EX54" s="181"/>
      <c r="EY54" s="181">
        <v>1</v>
      </c>
      <c r="EZ54" s="181"/>
      <c r="FA54" s="179">
        <v>865</v>
      </c>
      <c r="FB54" s="178"/>
      <c r="FC54" s="177"/>
      <c r="FD54" s="181"/>
      <c r="FE54" s="181">
        <v>1</v>
      </c>
      <c r="FF54" s="179">
        <v>1</v>
      </c>
      <c r="FG54" s="178"/>
      <c r="FH54" s="181"/>
      <c r="FI54" s="178"/>
      <c r="FJ54" s="180">
        <v>42</v>
      </c>
      <c r="FK54" s="178">
        <v>0</v>
      </c>
      <c r="FL54" s="181">
        <v>2</v>
      </c>
      <c r="FM54" s="181"/>
      <c r="FN54" s="181"/>
      <c r="FO54" s="178">
        <v>2</v>
      </c>
      <c r="FP54" s="177"/>
      <c r="FQ54" s="181"/>
      <c r="FR54" s="181"/>
      <c r="FS54" s="179"/>
      <c r="FT54" s="178">
        <v>156</v>
      </c>
      <c r="FU54" s="181"/>
      <c r="FV54" s="178">
        <v>156</v>
      </c>
      <c r="FW54" s="180"/>
      <c r="FX54" s="180">
        <v>15</v>
      </c>
      <c r="FY54" s="178">
        <v>19</v>
      </c>
      <c r="FZ54" s="181"/>
      <c r="GA54" s="181"/>
      <c r="GB54" s="181"/>
      <c r="GC54" s="178">
        <v>19</v>
      </c>
      <c r="GD54" s="180"/>
      <c r="GE54" s="178">
        <v>33</v>
      </c>
      <c r="GF54" s="181">
        <v>0</v>
      </c>
      <c r="GG54" s="178">
        <v>33</v>
      </c>
      <c r="GH54" s="180"/>
      <c r="GI54" s="178">
        <v>0</v>
      </c>
      <c r="GJ54" s="181"/>
      <c r="GK54" s="181"/>
      <c r="GL54" s="178">
        <v>0</v>
      </c>
      <c r="GM54" s="180">
        <v>1</v>
      </c>
      <c r="GN54" s="178"/>
      <c r="GO54" s="181"/>
      <c r="GP54" s="181"/>
      <c r="GQ54" s="181"/>
      <c r="GR54" s="178"/>
      <c r="GS54" s="180">
        <v>184174</v>
      </c>
      <c r="GT54" s="268">
        <f>184174/52629283</f>
        <v>3.4994586568849891E-3</v>
      </c>
    </row>
    <row r="55" spans="2:202" s="147" customFormat="1" x14ac:dyDescent="0.2">
      <c r="B55" s="267" t="s">
        <v>154</v>
      </c>
      <c r="C55" s="178">
        <v>49</v>
      </c>
      <c r="D55" s="181"/>
      <c r="E55" s="181">
        <v>1</v>
      </c>
      <c r="F55" s="181"/>
      <c r="G55" s="178">
        <v>50</v>
      </c>
      <c r="H55" s="180"/>
      <c r="I55" s="178">
        <v>11</v>
      </c>
      <c r="J55" s="181"/>
      <c r="K55" s="178">
        <v>11</v>
      </c>
      <c r="L55" s="180"/>
      <c r="M55" s="180">
        <v>379</v>
      </c>
      <c r="N55" s="178">
        <v>183513</v>
      </c>
      <c r="O55" s="181">
        <v>144</v>
      </c>
      <c r="P55" s="181">
        <v>1</v>
      </c>
      <c r="Q55" s="181">
        <v>2</v>
      </c>
      <c r="R55" s="181"/>
      <c r="S55" s="181">
        <v>48</v>
      </c>
      <c r="T55" s="181"/>
      <c r="U55" s="181"/>
      <c r="V55" s="178">
        <v>183708</v>
      </c>
      <c r="W55" s="177">
        <v>1260</v>
      </c>
      <c r="X55" s="181">
        <v>176</v>
      </c>
      <c r="Y55" s="178">
        <v>1436</v>
      </c>
      <c r="Z55" s="177">
        <v>2765</v>
      </c>
      <c r="AA55" s="181"/>
      <c r="AB55" s="178">
        <v>2765</v>
      </c>
      <c r="AC55" s="177">
        <v>132</v>
      </c>
      <c r="AD55" s="181">
        <v>6</v>
      </c>
      <c r="AE55" s="179">
        <v>138</v>
      </c>
      <c r="AF55" s="178">
        <v>69</v>
      </c>
      <c r="AG55" s="181"/>
      <c r="AH55" s="181"/>
      <c r="AI55" s="181"/>
      <c r="AJ55" s="181"/>
      <c r="AK55" s="178">
        <v>69</v>
      </c>
      <c r="AL55" s="177">
        <v>5</v>
      </c>
      <c r="AM55" s="181"/>
      <c r="AN55" s="179">
        <v>5</v>
      </c>
      <c r="AO55" s="178"/>
      <c r="AP55" s="180"/>
      <c r="AQ55" s="178">
        <v>1</v>
      </c>
      <c r="AR55" s="181">
        <v>1</v>
      </c>
      <c r="AS55" s="181"/>
      <c r="AT55" s="178">
        <v>2</v>
      </c>
      <c r="AU55" s="177"/>
      <c r="AV55" s="181"/>
      <c r="AW55" s="181"/>
      <c r="AX55" s="181">
        <v>0</v>
      </c>
      <c r="AY55" s="181"/>
      <c r="AZ55" s="181">
        <v>3</v>
      </c>
      <c r="BA55" s="181">
        <v>1</v>
      </c>
      <c r="BB55" s="181"/>
      <c r="BC55" s="181"/>
      <c r="BD55" s="179">
        <v>4</v>
      </c>
      <c r="BE55" s="178"/>
      <c r="BF55" s="180">
        <v>3</v>
      </c>
      <c r="BG55" s="178">
        <v>38921</v>
      </c>
      <c r="BH55" s="181">
        <v>1671</v>
      </c>
      <c r="BI55" s="181">
        <v>10071</v>
      </c>
      <c r="BJ55" s="181">
        <v>30</v>
      </c>
      <c r="BK55" s="181">
        <v>200</v>
      </c>
      <c r="BL55" s="181"/>
      <c r="BM55" s="178">
        <v>50893</v>
      </c>
      <c r="BN55" s="180">
        <v>3</v>
      </c>
      <c r="BO55" s="180"/>
      <c r="BP55" s="180"/>
      <c r="BQ55" s="180">
        <v>1</v>
      </c>
      <c r="BR55" s="178">
        <v>6</v>
      </c>
      <c r="BS55" s="181"/>
      <c r="BT55" s="178">
        <v>6</v>
      </c>
      <c r="BU55" s="180"/>
      <c r="BV55" s="178"/>
      <c r="BW55" s="181"/>
      <c r="BX55" s="181"/>
      <c r="BY55" s="178"/>
      <c r="BZ55" s="177"/>
      <c r="CA55" s="181"/>
      <c r="CB55" s="181">
        <v>1</v>
      </c>
      <c r="CC55" s="181"/>
      <c r="CD55" s="181"/>
      <c r="CE55" s="181"/>
      <c r="CF55" s="181">
        <v>1</v>
      </c>
      <c r="CG55" s="181"/>
      <c r="CH55" s="181"/>
      <c r="CI55" s="181"/>
      <c r="CJ55" s="181"/>
      <c r="CK55" s="181"/>
      <c r="CL55" s="181"/>
      <c r="CM55" s="181"/>
      <c r="CN55" s="179">
        <v>2</v>
      </c>
      <c r="CO55" s="178">
        <v>2</v>
      </c>
      <c r="CP55" s="181"/>
      <c r="CQ55" s="178">
        <v>2</v>
      </c>
      <c r="CR55" s="180"/>
      <c r="CS55" s="178">
        <v>55</v>
      </c>
      <c r="CT55" s="181">
        <v>106</v>
      </c>
      <c r="CU55" s="181">
        <v>54873</v>
      </c>
      <c r="CV55" s="181">
        <v>10248</v>
      </c>
      <c r="CW55" s="181">
        <v>8</v>
      </c>
      <c r="CX55" s="181">
        <v>3</v>
      </c>
      <c r="CY55" s="181"/>
      <c r="CZ55" s="181">
        <v>16</v>
      </c>
      <c r="DA55" s="181">
        <v>0</v>
      </c>
      <c r="DB55" s="181">
        <v>5</v>
      </c>
      <c r="DC55" s="181">
        <v>5</v>
      </c>
      <c r="DD55" s="178">
        <v>65319</v>
      </c>
      <c r="DE55" s="177">
        <v>477</v>
      </c>
      <c r="DF55" s="181">
        <v>2</v>
      </c>
      <c r="DG55" s="181">
        <v>60</v>
      </c>
      <c r="DH55" s="181">
        <v>116</v>
      </c>
      <c r="DI55" s="181"/>
      <c r="DJ55" s="181">
        <v>8</v>
      </c>
      <c r="DK55" s="181"/>
      <c r="DL55" s="179">
        <v>663</v>
      </c>
      <c r="DM55" s="178"/>
      <c r="DN55" s="180"/>
      <c r="DO55" s="178"/>
      <c r="DP55" s="181"/>
      <c r="DQ55" s="178"/>
      <c r="DR55" s="180">
        <v>15</v>
      </c>
      <c r="DS55" s="178">
        <v>2</v>
      </c>
      <c r="DT55" s="181"/>
      <c r="DU55" s="178">
        <v>2</v>
      </c>
      <c r="DV55" s="177">
        <v>6</v>
      </c>
      <c r="DW55" s="181"/>
      <c r="DX55" s="179">
        <v>6</v>
      </c>
      <c r="DY55" s="178">
        <v>3</v>
      </c>
      <c r="DZ55" s="180"/>
      <c r="EA55" s="178">
        <v>16581</v>
      </c>
      <c r="EB55" s="181"/>
      <c r="EC55" s="178">
        <v>16581</v>
      </c>
      <c r="ED55" s="180"/>
      <c r="EE55" s="180"/>
      <c r="EF55" s="178">
        <v>41</v>
      </c>
      <c r="EG55" s="181">
        <v>9</v>
      </c>
      <c r="EH55" s="181">
        <v>58</v>
      </c>
      <c r="EI55" s="181">
        <v>1</v>
      </c>
      <c r="EJ55" s="181">
        <v>2</v>
      </c>
      <c r="EK55" s="181"/>
      <c r="EL55" s="181"/>
      <c r="EM55" s="178">
        <v>111</v>
      </c>
      <c r="EN55" s="177">
        <v>124</v>
      </c>
      <c r="EO55" s="181">
        <v>2890</v>
      </c>
      <c r="EP55" s="181">
        <v>63</v>
      </c>
      <c r="EQ55" s="181">
        <v>224</v>
      </c>
      <c r="ER55" s="181">
        <v>3419</v>
      </c>
      <c r="ES55" s="181">
        <v>7</v>
      </c>
      <c r="ET55" s="181">
        <v>161</v>
      </c>
      <c r="EU55" s="181">
        <v>10</v>
      </c>
      <c r="EV55" s="181">
        <v>1</v>
      </c>
      <c r="EW55" s="181">
        <v>3</v>
      </c>
      <c r="EX55" s="181"/>
      <c r="EY55" s="181">
        <v>59</v>
      </c>
      <c r="EZ55" s="181"/>
      <c r="FA55" s="179">
        <v>6961</v>
      </c>
      <c r="FB55" s="178"/>
      <c r="FC55" s="177"/>
      <c r="FD55" s="181"/>
      <c r="FE55" s="181"/>
      <c r="FF55" s="179"/>
      <c r="FG55" s="178"/>
      <c r="FH55" s="181"/>
      <c r="FI55" s="178"/>
      <c r="FJ55" s="180">
        <v>501</v>
      </c>
      <c r="FK55" s="178">
        <v>6</v>
      </c>
      <c r="FL55" s="181">
        <v>5</v>
      </c>
      <c r="FM55" s="181"/>
      <c r="FN55" s="181"/>
      <c r="FO55" s="178">
        <v>11</v>
      </c>
      <c r="FP55" s="177"/>
      <c r="FQ55" s="181"/>
      <c r="FR55" s="181"/>
      <c r="FS55" s="179"/>
      <c r="FT55" s="178"/>
      <c r="FU55" s="181"/>
      <c r="FV55" s="178"/>
      <c r="FW55" s="180"/>
      <c r="FX55" s="180">
        <v>130</v>
      </c>
      <c r="FY55" s="178">
        <v>3</v>
      </c>
      <c r="FZ55" s="181"/>
      <c r="GA55" s="181"/>
      <c r="GB55" s="181"/>
      <c r="GC55" s="178">
        <v>3</v>
      </c>
      <c r="GD55" s="180"/>
      <c r="GE55" s="178">
        <v>2</v>
      </c>
      <c r="GF55" s="181">
        <v>4</v>
      </c>
      <c r="GG55" s="178">
        <v>6</v>
      </c>
      <c r="GH55" s="180"/>
      <c r="GI55" s="178"/>
      <c r="GJ55" s="181"/>
      <c r="GK55" s="181"/>
      <c r="GL55" s="178"/>
      <c r="GM55" s="180">
        <v>1</v>
      </c>
      <c r="GN55" s="178"/>
      <c r="GO55" s="181">
        <v>2</v>
      </c>
      <c r="GP55" s="181">
        <v>1</v>
      </c>
      <c r="GQ55" s="181">
        <v>3</v>
      </c>
      <c r="GR55" s="178">
        <v>6</v>
      </c>
      <c r="GS55" s="180">
        <v>329796</v>
      </c>
      <c r="GT55" s="268">
        <f>329796/52629283</f>
        <v>6.2663973590519938E-3</v>
      </c>
    </row>
    <row r="56" spans="2:202" s="147" customFormat="1" x14ac:dyDescent="0.2">
      <c r="B56" s="267" t="s">
        <v>195</v>
      </c>
      <c r="C56" s="178">
        <v>19349</v>
      </c>
      <c r="D56" s="181">
        <v>22</v>
      </c>
      <c r="E56" s="181">
        <v>43</v>
      </c>
      <c r="F56" s="181">
        <v>39</v>
      </c>
      <c r="G56" s="178">
        <v>19453</v>
      </c>
      <c r="H56" s="180"/>
      <c r="I56" s="178">
        <v>142</v>
      </c>
      <c r="J56" s="181"/>
      <c r="K56" s="178">
        <v>142</v>
      </c>
      <c r="L56" s="180">
        <v>4</v>
      </c>
      <c r="M56" s="180">
        <v>27089</v>
      </c>
      <c r="N56" s="178">
        <v>3851695</v>
      </c>
      <c r="O56" s="181">
        <v>54831</v>
      </c>
      <c r="P56" s="181">
        <v>1032</v>
      </c>
      <c r="Q56" s="181">
        <v>1361</v>
      </c>
      <c r="R56" s="181">
        <v>151</v>
      </c>
      <c r="S56" s="181">
        <v>823</v>
      </c>
      <c r="T56" s="181">
        <v>36</v>
      </c>
      <c r="U56" s="181">
        <v>6</v>
      </c>
      <c r="V56" s="178">
        <v>3909935</v>
      </c>
      <c r="W56" s="177">
        <v>6178</v>
      </c>
      <c r="X56" s="181">
        <v>10244</v>
      </c>
      <c r="Y56" s="178">
        <v>16422</v>
      </c>
      <c r="Z56" s="177">
        <v>120204</v>
      </c>
      <c r="AA56" s="181">
        <v>307</v>
      </c>
      <c r="AB56" s="178">
        <v>120511</v>
      </c>
      <c r="AC56" s="177">
        <v>4137</v>
      </c>
      <c r="AD56" s="181">
        <v>61</v>
      </c>
      <c r="AE56" s="179">
        <v>4198</v>
      </c>
      <c r="AF56" s="178">
        <v>118</v>
      </c>
      <c r="AG56" s="181">
        <v>1</v>
      </c>
      <c r="AH56" s="181">
        <v>1244</v>
      </c>
      <c r="AI56" s="181">
        <v>3</v>
      </c>
      <c r="AJ56" s="181">
        <v>1</v>
      </c>
      <c r="AK56" s="178">
        <v>1367</v>
      </c>
      <c r="AL56" s="177">
        <v>22152</v>
      </c>
      <c r="AM56" s="181">
        <v>97</v>
      </c>
      <c r="AN56" s="179">
        <v>22249</v>
      </c>
      <c r="AO56" s="178">
        <v>0</v>
      </c>
      <c r="AP56" s="180"/>
      <c r="AQ56" s="178">
        <v>546</v>
      </c>
      <c r="AR56" s="181">
        <v>45</v>
      </c>
      <c r="AS56" s="181"/>
      <c r="AT56" s="178">
        <v>591</v>
      </c>
      <c r="AU56" s="177">
        <v>95</v>
      </c>
      <c r="AV56" s="181">
        <v>54</v>
      </c>
      <c r="AW56" s="181">
        <v>13</v>
      </c>
      <c r="AX56" s="181">
        <v>39</v>
      </c>
      <c r="AY56" s="181"/>
      <c r="AZ56" s="181">
        <v>127</v>
      </c>
      <c r="BA56" s="181">
        <v>13</v>
      </c>
      <c r="BB56" s="181">
        <v>0</v>
      </c>
      <c r="BC56" s="181">
        <v>1</v>
      </c>
      <c r="BD56" s="179">
        <v>342</v>
      </c>
      <c r="BE56" s="178">
        <v>1</v>
      </c>
      <c r="BF56" s="180">
        <v>12</v>
      </c>
      <c r="BG56" s="178">
        <v>5976</v>
      </c>
      <c r="BH56" s="181">
        <v>7418</v>
      </c>
      <c r="BI56" s="181">
        <v>11484</v>
      </c>
      <c r="BJ56" s="181">
        <v>782</v>
      </c>
      <c r="BK56" s="181">
        <v>361</v>
      </c>
      <c r="BL56" s="181"/>
      <c r="BM56" s="178">
        <v>26021</v>
      </c>
      <c r="BN56" s="180">
        <v>3</v>
      </c>
      <c r="BO56" s="180"/>
      <c r="BP56" s="180">
        <v>1</v>
      </c>
      <c r="BQ56" s="180">
        <v>11</v>
      </c>
      <c r="BR56" s="178">
        <v>43</v>
      </c>
      <c r="BS56" s="181">
        <v>16</v>
      </c>
      <c r="BT56" s="178">
        <v>59</v>
      </c>
      <c r="BU56" s="180">
        <v>2052</v>
      </c>
      <c r="BV56" s="178">
        <v>18</v>
      </c>
      <c r="BW56" s="181">
        <v>1</v>
      </c>
      <c r="BX56" s="181"/>
      <c r="BY56" s="178">
        <v>19</v>
      </c>
      <c r="BZ56" s="177">
        <v>21</v>
      </c>
      <c r="CA56" s="181">
        <v>5</v>
      </c>
      <c r="CB56" s="181">
        <v>11</v>
      </c>
      <c r="CC56" s="181">
        <v>28</v>
      </c>
      <c r="CD56" s="181">
        <v>59</v>
      </c>
      <c r="CE56" s="181">
        <v>28</v>
      </c>
      <c r="CF56" s="181">
        <v>115</v>
      </c>
      <c r="CG56" s="181">
        <v>57</v>
      </c>
      <c r="CH56" s="181"/>
      <c r="CI56" s="181">
        <v>13</v>
      </c>
      <c r="CJ56" s="181">
        <v>45</v>
      </c>
      <c r="CK56" s="181"/>
      <c r="CL56" s="181"/>
      <c r="CM56" s="181">
        <v>7</v>
      </c>
      <c r="CN56" s="179">
        <v>389</v>
      </c>
      <c r="CO56" s="178">
        <v>318</v>
      </c>
      <c r="CP56" s="181"/>
      <c r="CQ56" s="178">
        <v>318</v>
      </c>
      <c r="CR56" s="180">
        <v>1</v>
      </c>
      <c r="CS56" s="178">
        <v>1436</v>
      </c>
      <c r="CT56" s="181">
        <v>3100</v>
      </c>
      <c r="CU56" s="181">
        <v>1648208</v>
      </c>
      <c r="CV56" s="181">
        <v>282696</v>
      </c>
      <c r="CW56" s="181">
        <v>4488</v>
      </c>
      <c r="CX56" s="181">
        <v>1900</v>
      </c>
      <c r="CY56" s="181">
        <v>146</v>
      </c>
      <c r="CZ56" s="181">
        <v>1024</v>
      </c>
      <c r="DA56" s="181">
        <v>112</v>
      </c>
      <c r="DB56" s="181">
        <v>54</v>
      </c>
      <c r="DC56" s="181">
        <v>36364</v>
      </c>
      <c r="DD56" s="178">
        <v>1979528</v>
      </c>
      <c r="DE56" s="177">
        <v>39252</v>
      </c>
      <c r="DF56" s="181">
        <v>584</v>
      </c>
      <c r="DG56" s="181">
        <v>5662</v>
      </c>
      <c r="DH56" s="181">
        <v>7654</v>
      </c>
      <c r="DI56" s="181">
        <v>87</v>
      </c>
      <c r="DJ56" s="181">
        <v>10</v>
      </c>
      <c r="DK56" s="181"/>
      <c r="DL56" s="179">
        <v>53249</v>
      </c>
      <c r="DM56" s="178">
        <v>1</v>
      </c>
      <c r="DN56" s="180"/>
      <c r="DO56" s="178">
        <v>220</v>
      </c>
      <c r="DP56" s="181">
        <v>2</v>
      </c>
      <c r="DQ56" s="178">
        <v>222</v>
      </c>
      <c r="DR56" s="180">
        <v>354</v>
      </c>
      <c r="DS56" s="178"/>
      <c r="DT56" s="181"/>
      <c r="DU56" s="178"/>
      <c r="DV56" s="177">
        <v>2604</v>
      </c>
      <c r="DW56" s="181"/>
      <c r="DX56" s="179">
        <v>2604</v>
      </c>
      <c r="DY56" s="178">
        <v>20</v>
      </c>
      <c r="DZ56" s="180">
        <v>1</v>
      </c>
      <c r="EA56" s="178">
        <v>50247</v>
      </c>
      <c r="EB56" s="181">
        <v>1</v>
      </c>
      <c r="EC56" s="178">
        <v>50248</v>
      </c>
      <c r="ED56" s="180">
        <v>2</v>
      </c>
      <c r="EE56" s="180"/>
      <c r="EF56" s="178">
        <v>12243</v>
      </c>
      <c r="EG56" s="181">
        <v>1747</v>
      </c>
      <c r="EH56" s="181">
        <v>2334</v>
      </c>
      <c r="EI56" s="181">
        <v>72</v>
      </c>
      <c r="EJ56" s="181">
        <v>208</v>
      </c>
      <c r="EK56" s="181"/>
      <c r="EL56" s="181">
        <v>13</v>
      </c>
      <c r="EM56" s="178">
        <v>16617</v>
      </c>
      <c r="EN56" s="177">
        <v>1259</v>
      </c>
      <c r="EO56" s="181">
        <v>238248</v>
      </c>
      <c r="EP56" s="181">
        <v>1483</v>
      </c>
      <c r="EQ56" s="181">
        <v>3101</v>
      </c>
      <c r="ER56" s="181">
        <v>165578</v>
      </c>
      <c r="ES56" s="181">
        <v>91</v>
      </c>
      <c r="ET56" s="181">
        <v>2362</v>
      </c>
      <c r="EU56" s="181">
        <v>66</v>
      </c>
      <c r="EV56" s="181">
        <v>59</v>
      </c>
      <c r="EW56" s="181">
        <v>110</v>
      </c>
      <c r="EX56" s="181">
        <v>15</v>
      </c>
      <c r="EY56" s="181">
        <v>207</v>
      </c>
      <c r="EZ56" s="181">
        <v>17</v>
      </c>
      <c r="FA56" s="179">
        <v>412596</v>
      </c>
      <c r="FB56" s="178">
        <v>61</v>
      </c>
      <c r="FC56" s="177">
        <v>4</v>
      </c>
      <c r="FD56" s="181">
        <v>320</v>
      </c>
      <c r="FE56" s="181">
        <v>4</v>
      </c>
      <c r="FF56" s="179">
        <v>328</v>
      </c>
      <c r="FG56" s="178">
        <v>151</v>
      </c>
      <c r="FH56" s="181">
        <v>15</v>
      </c>
      <c r="FI56" s="178">
        <v>166</v>
      </c>
      <c r="FJ56" s="180">
        <v>1521</v>
      </c>
      <c r="FK56" s="178">
        <v>35</v>
      </c>
      <c r="FL56" s="181">
        <v>2485</v>
      </c>
      <c r="FM56" s="181">
        <v>172</v>
      </c>
      <c r="FN56" s="181">
        <v>1652</v>
      </c>
      <c r="FO56" s="178">
        <v>4344</v>
      </c>
      <c r="FP56" s="177">
        <v>4</v>
      </c>
      <c r="FQ56" s="181"/>
      <c r="FR56" s="181"/>
      <c r="FS56" s="179">
        <v>4</v>
      </c>
      <c r="FT56" s="178">
        <v>4417</v>
      </c>
      <c r="FU56" s="181">
        <v>0</v>
      </c>
      <c r="FV56" s="178">
        <v>4417</v>
      </c>
      <c r="FW56" s="180">
        <v>1</v>
      </c>
      <c r="FX56" s="180">
        <v>227</v>
      </c>
      <c r="FY56" s="178">
        <v>60</v>
      </c>
      <c r="FZ56" s="181">
        <v>914</v>
      </c>
      <c r="GA56" s="181">
        <v>118</v>
      </c>
      <c r="GB56" s="181">
        <v>76</v>
      </c>
      <c r="GC56" s="178">
        <v>1168</v>
      </c>
      <c r="GD56" s="180"/>
      <c r="GE56" s="178">
        <v>579</v>
      </c>
      <c r="GF56" s="181">
        <v>24530</v>
      </c>
      <c r="GG56" s="178">
        <v>25109</v>
      </c>
      <c r="GH56" s="180"/>
      <c r="GI56" s="178">
        <v>26</v>
      </c>
      <c r="GJ56" s="181"/>
      <c r="GK56" s="181">
        <v>1</v>
      </c>
      <c r="GL56" s="178">
        <v>27</v>
      </c>
      <c r="GM56" s="180">
        <v>1461</v>
      </c>
      <c r="GN56" s="178">
        <v>209</v>
      </c>
      <c r="GO56" s="181">
        <v>607</v>
      </c>
      <c r="GP56" s="181">
        <v>3909</v>
      </c>
      <c r="GQ56" s="181">
        <v>7</v>
      </c>
      <c r="GR56" s="178">
        <v>4732</v>
      </c>
      <c r="GS56" s="180">
        <v>6710198</v>
      </c>
      <c r="GT56" s="268">
        <f>6710198/52629283</f>
        <v>0.12749932390300661</v>
      </c>
    </row>
    <row r="57" spans="2:202" s="147" customFormat="1" x14ac:dyDescent="0.2">
      <c r="B57" s="267" t="s">
        <v>231</v>
      </c>
      <c r="C57" s="178">
        <v>15</v>
      </c>
      <c r="D57" s="181"/>
      <c r="E57" s="181"/>
      <c r="F57" s="181"/>
      <c r="G57" s="178">
        <v>15</v>
      </c>
      <c r="H57" s="180"/>
      <c r="I57" s="178">
        <v>188</v>
      </c>
      <c r="J57" s="181"/>
      <c r="K57" s="178">
        <v>188</v>
      </c>
      <c r="L57" s="180"/>
      <c r="M57" s="180">
        <v>331</v>
      </c>
      <c r="N57" s="178">
        <v>1296</v>
      </c>
      <c r="O57" s="181">
        <v>43</v>
      </c>
      <c r="P57" s="181"/>
      <c r="Q57" s="181">
        <v>2</v>
      </c>
      <c r="R57" s="181"/>
      <c r="S57" s="181"/>
      <c r="T57" s="181"/>
      <c r="U57" s="181"/>
      <c r="V57" s="178">
        <v>1341</v>
      </c>
      <c r="W57" s="177">
        <v>152</v>
      </c>
      <c r="X57" s="181">
        <v>13</v>
      </c>
      <c r="Y57" s="178">
        <v>165</v>
      </c>
      <c r="Z57" s="177">
        <v>984</v>
      </c>
      <c r="AA57" s="181"/>
      <c r="AB57" s="178">
        <v>984</v>
      </c>
      <c r="AC57" s="177">
        <v>6</v>
      </c>
      <c r="AD57" s="181"/>
      <c r="AE57" s="179">
        <v>6</v>
      </c>
      <c r="AF57" s="178"/>
      <c r="AG57" s="181"/>
      <c r="AH57" s="181"/>
      <c r="AI57" s="181"/>
      <c r="AJ57" s="181"/>
      <c r="AK57" s="178"/>
      <c r="AL57" s="177">
        <v>2</v>
      </c>
      <c r="AM57" s="181"/>
      <c r="AN57" s="179">
        <v>2</v>
      </c>
      <c r="AO57" s="178"/>
      <c r="AP57" s="180"/>
      <c r="AQ57" s="178"/>
      <c r="AR57" s="181"/>
      <c r="AS57" s="181"/>
      <c r="AT57" s="178"/>
      <c r="AU57" s="177">
        <v>2</v>
      </c>
      <c r="AV57" s="181"/>
      <c r="AW57" s="181"/>
      <c r="AX57" s="181"/>
      <c r="AY57" s="181"/>
      <c r="AZ57" s="181"/>
      <c r="BA57" s="181"/>
      <c r="BB57" s="181"/>
      <c r="BC57" s="181"/>
      <c r="BD57" s="179">
        <v>2</v>
      </c>
      <c r="BE57" s="178"/>
      <c r="BF57" s="180"/>
      <c r="BG57" s="178">
        <v>6</v>
      </c>
      <c r="BH57" s="181">
        <v>27</v>
      </c>
      <c r="BI57" s="181">
        <v>171</v>
      </c>
      <c r="BJ57" s="181">
        <v>0</v>
      </c>
      <c r="BK57" s="181">
        <v>4</v>
      </c>
      <c r="BL57" s="181"/>
      <c r="BM57" s="178">
        <v>208</v>
      </c>
      <c r="BN57" s="180"/>
      <c r="BO57" s="180"/>
      <c r="BP57" s="180"/>
      <c r="BQ57" s="180"/>
      <c r="BR57" s="178">
        <v>3</v>
      </c>
      <c r="BS57" s="181">
        <v>7</v>
      </c>
      <c r="BT57" s="178">
        <v>10</v>
      </c>
      <c r="BU57" s="180"/>
      <c r="BV57" s="178">
        <v>80</v>
      </c>
      <c r="BW57" s="181"/>
      <c r="BX57" s="181"/>
      <c r="BY57" s="178">
        <v>80</v>
      </c>
      <c r="BZ57" s="177"/>
      <c r="CA57" s="181"/>
      <c r="CB57" s="181"/>
      <c r="CC57" s="181"/>
      <c r="CD57" s="181"/>
      <c r="CE57" s="181"/>
      <c r="CF57" s="181"/>
      <c r="CG57" s="181"/>
      <c r="CH57" s="181"/>
      <c r="CI57" s="181"/>
      <c r="CJ57" s="181"/>
      <c r="CK57" s="181"/>
      <c r="CL57" s="181"/>
      <c r="CM57" s="181"/>
      <c r="CN57" s="179"/>
      <c r="CO57" s="178">
        <v>293</v>
      </c>
      <c r="CP57" s="181"/>
      <c r="CQ57" s="178">
        <v>293</v>
      </c>
      <c r="CR57" s="180"/>
      <c r="CS57" s="178">
        <v>0</v>
      </c>
      <c r="CT57" s="181">
        <v>5</v>
      </c>
      <c r="CU57" s="181">
        <v>26930</v>
      </c>
      <c r="CV57" s="181">
        <v>1860</v>
      </c>
      <c r="CW57" s="181"/>
      <c r="CX57" s="181">
        <v>1</v>
      </c>
      <c r="CY57" s="181"/>
      <c r="CZ57" s="181">
        <v>6</v>
      </c>
      <c r="DA57" s="181"/>
      <c r="DB57" s="181">
        <v>0</v>
      </c>
      <c r="DC57" s="181">
        <v>2</v>
      </c>
      <c r="DD57" s="178">
        <v>28804</v>
      </c>
      <c r="DE57" s="177">
        <v>269</v>
      </c>
      <c r="DF57" s="181"/>
      <c r="DG57" s="181"/>
      <c r="DH57" s="181">
        <v>2</v>
      </c>
      <c r="DI57" s="181"/>
      <c r="DJ57" s="181"/>
      <c r="DK57" s="181"/>
      <c r="DL57" s="179">
        <v>271</v>
      </c>
      <c r="DM57" s="178"/>
      <c r="DN57" s="180"/>
      <c r="DO57" s="178"/>
      <c r="DP57" s="181"/>
      <c r="DQ57" s="178"/>
      <c r="DR57" s="180">
        <v>5</v>
      </c>
      <c r="DS57" s="178"/>
      <c r="DT57" s="181"/>
      <c r="DU57" s="178"/>
      <c r="DV57" s="177"/>
      <c r="DW57" s="181"/>
      <c r="DX57" s="179"/>
      <c r="DY57" s="178"/>
      <c r="DZ57" s="180"/>
      <c r="EA57" s="178">
        <v>7</v>
      </c>
      <c r="EB57" s="181"/>
      <c r="EC57" s="178">
        <v>7</v>
      </c>
      <c r="ED57" s="180"/>
      <c r="EE57" s="180"/>
      <c r="EF57" s="178">
        <v>3</v>
      </c>
      <c r="EG57" s="181"/>
      <c r="EH57" s="181">
        <v>11</v>
      </c>
      <c r="EI57" s="181"/>
      <c r="EJ57" s="181"/>
      <c r="EK57" s="181"/>
      <c r="EL57" s="181"/>
      <c r="EM57" s="178">
        <v>14</v>
      </c>
      <c r="EN57" s="177">
        <v>1</v>
      </c>
      <c r="EO57" s="181">
        <v>15</v>
      </c>
      <c r="EP57" s="181"/>
      <c r="EQ57" s="181"/>
      <c r="ER57" s="181">
        <v>11</v>
      </c>
      <c r="ES57" s="181"/>
      <c r="ET57" s="181"/>
      <c r="EU57" s="181"/>
      <c r="EV57" s="181"/>
      <c r="EW57" s="181"/>
      <c r="EX57" s="181"/>
      <c r="EY57" s="181"/>
      <c r="EZ57" s="181"/>
      <c r="FA57" s="179">
        <v>27</v>
      </c>
      <c r="FB57" s="178"/>
      <c r="FC57" s="177"/>
      <c r="FD57" s="181"/>
      <c r="FE57" s="181"/>
      <c r="FF57" s="179"/>
      <c r="FG57" s="178"/>
      <c r="FH57" s="181"/>
      <c r="FI57" s="178"/>
      <c r="FJ57" s="180">
        <v>0</v>
      </c>
      <c r="FK57" s="178"/>
      <c r="FL57" s="181"/>
      <c r="FM57" s="181"/>
      <c r="FN57" s="181"/>
      <c r="FO57" s="178"/>
      <c r="FP57" s="177"/>
      <c r="FQ57" s="181"/>
      <c r="FR57" s="181"/>
      <c r="FS57" s="179"/>
      <c r="FT57" s="178">
        <v>8</v>
      </c>
      <c r="FU57" s="181"/>
      <c r="FV57" s="178">
        <v>8</v>
      </c>
      <c r="FW57" s="180"/>
      <c r="FX57" s="180">
        <v>19</v>
      </c>
      <c r="FY57" s="178"/>
      <c r="FZ57" s="181"/>
      <c r="GA57" s="181"/>
      <c r="GB57" s="181"/>
      <c r="GC57" s="178"/>
      <c r="GD57" s="180"/>
      <c r="GE57" s="178">
        <v>4</v>
      </c>
      <c r="GF57" s="181">
        <v>1</v>
      </c>
      <c r="GG57" s="178">
        <v>5</v>
      </c>
      <c r="GH57" s="180"/>
      <c r="GI57" s="178"/>
      <c r="GJ57" s="181"/>
      <c r="GK57" s="181"/>
      <c r="GL57" s="178"/>
      <c r="GM57" s="180"/>
      <c r="GN57" s="178"/>
      <c r="GO57" s="181"/>
      <c r="GP57" s="181"/>
      <c r="GQ57" s="181"/>
      <c r="GR57" s="178"/>
      <c r="GS57" s="180">
        <v>32785</v>
      </c>
      <c r="GT57" s="268">
        <f>32785/52629283</f>
        <v>6.2294217460648284E-4</v>
      </c>
    </row>
    <row r="58" spans="2:202" s="147" customFormat="1" x14ac:dyDescent="0.2">
      <c r="B58" s="267" t="s">
        <v>240</v>
      </c>
      <c r="C58" s="178">
        <v>67</v>
      </c>
      <c r="D58" s="181"/>
      <c r="E58" s="181"/>
      <c r="F58" s="181"/>
      <c r="G58" s="178">
        <v>67</v>
      </c>
      <c r="H58" s="180"/>
      <c r="I58" s="178">
        <v>1241</v>
      </c>
      <c r="J58" s="181"/>
      <c r="K58" s="178">
        <v>1241</v>
      </c>
      <c r="L58" s="180"/>
      <c r="M58" s="180">
        <v>487</v>
      </c>
      <c r="N58" s="178">
        <v>816</v>
      </c>
      <c r="O58" s="181">
        <v>21</v>
      </c>
      <c r="P58" s="181"/>
      <c r="Q58" s="181"/>
      <c r="R58" s="181"/>
      <c r="S58" s="181">
        <v>2</v>
      </c>
      <c r="T58" s="181"/>
      <c r="U58" s="181"/>
      <c r="V58" s="178">
        <v>839</v>
      </c>
      <c r="W58" s="177">
        <v>1021</v>
      </c>
      <c r="X58" s="181">
        <v>78</v>
      </c>
      <c r="Y58" s="178">
        <v>1099</v>
      </c>
      <c r="Z58" s="177">
        <v>5919</v>
      </c>
      <c r="AA58" s="181"/>
      <c r="AB58" s="178">
        <v>5919</v>
      </c>
      <c r="AC58" s="177">
        <v>2</v>
      </c>
      <c r="AD58" s="181">
        <v>0</v>
      </c>
      <c r="AE58" s="179">
        <v>2</v>
      </c>
      <c r="AF58" s="178">
        <v>1</v>
      </c>
      <c r="AG58" s="181"/>
      <c r="AH58" s="181">
        <v>4</v>
      </c>
      <c r="AI58" s="181"/>
      <c r="AJ58" s="181"/>
      <c r="AK58" s="178">
        <v>5</v>
      </c>
      <c r="AL58" s="177"/>
      <c r="AM58" s="181"/>
      <c r="AN58" s="179"/>
      <c r="AO58" s="178"/>
      <c r="AP58" s="180"/>
      <c r="AQ58" s="178">
        <v>1</v>
      </c>
      <c r="AR58" s="181">
        <v>6</v>
      </c>
      <c r="AS58" s="181"/>
      <c r="AT58" s="178">
        <v>7</v>
      </c>
      <c r="AU58" s="177"/>
      <c r="AV58" s="181"/>
      <c r="AW58" s="181"/>
      <c r="AX58" s="181"/>
      <c r="AY58" s="181"/>
      <c r="AZ58" s="181"/>
      <c r="BA58" s="181"/>
      <c r="BB58" s="181"/>
      <c r="BC58" s="181"/>
      <c r="BD58" s="179"/>
      <c r="BE58" s="178"/>
      <c r="BF58" s="180">
        <v>6</v>
      </c>
      <c r="BG58" s="178">
        <v>46</v>
      </c>
      <c r="BH58" s="181">
        <v>34</v>
      </c>
      <c r="BI58" s="181">
        <v>403</v>
      </c>
      <c r="BJ58" s="181">
        <v>1</v>
      </c>
      <c r="BK58" s="181">
        <v>16</v>
      </c>
      <c r="BL58" s="181"/>
      <c r="BM58" s="178">
        <v>500</v>
      </c>
      <c r="BN58" s="180"/>
      <c r="BO58" s="180"/>
      <c r="BP58" s="180"/>
      <c r="BQ58" s="180"/>
      <c r="BR58" s="178">
        <v>19</v>
      </c>
      <c r="BS58" s="181"/>
      <c r="BT58" s="178">
        <v>19</v>
      </c>
      <c r="BU58" s="180"/>
      <c r="BV58" s="178">
        <v>284</v>
      </c>
      <c r="BW58" s="181"/>
      <c r="BX58" s="181"/>
      <c r="BY58" s="178">
        <v>284</v>
      </c>
      <c r="BZ58" s="177"/>
      <c r="CA58" s="181"/>
      <c r="CB58" s="181"/>
      <c r="CC58" s="181"/>
      <c r="CD58" s="181"/>
      <c r="CE58" s="181"/>
      <c r="CF58" s="181"/>
      <c r="CG58" s="181"/>
      <c r="CH58" s="181"/>
      <c r="CI58" s="181"/>
      <c r="CJ58" s="181"/>
      <c r="CK58" s="181"/>
      <c r="CL58" s="181"/>
      <c r="CM58" s="181"/>
      <c r="CN58" s="179"/>
      <c r="CO58" s="178">
        <v>1895</v>
      </c>
      <c r="CP58" s="181"/>
      <c r="CQ58" s="178">
        <v>1895</v>
      </c>
      <c r="CR58" s="180"/>
      <c r="CS58" s="178">
        <v>35</v>
      </c>
      <c r="CT58" s="181">
        <v>2</v>
      </c>
      <c r="CU58" s="181">
        <v>136246</v>
      </c>
      <c r="CV58" s="181">
        <v>4446</v>
      </c>
      <c r="CW58" s="181">
        <v>3</v>
      </c>
      <c r="CX58" s="181">
        <v>1</v>
      </c>
      <c r="CY58" s="181"/>
      <c r="CZ58" s="181"/>
      <c r="DA58" s="181"/>
      <c r="DB58" s="181"/>
      <c r="DC58" s="181"/>
      <c r="DD58" s="178">
        <v>140733</v>
      </c>
      <c r="DE58" s="177">
        <v>223</v>
      </c>
      <c r="DF58" s="181"/>
      <c r="DG58" s="181">
        <v>2</v>
      </c>
      <c r="DH58" s="181">
        <v>5</v>
      </c>
      <c r="DI58" s="181"/>
      <c r="DJ58" s="181"/>
      <c r="DK58" s="181"/>
      <c r="DL58" s="179">
        <v>230</v>
      </c>
      <c r="DM58" s="178"/>
      <c r="DN58" s="180"/>
      <c r="DO58" s="178"/>
      <c r="DP58" s="181"/>
      <c r="DQ58" s="178"/>
      <c r="DR58" s="180">
        <v>9</v>
      </c>
      <c r="DS58" s="178"/>
      <c r="DT58" s="181"/>
      <c r="DU58" s="178"/>
      <c r="DV58" s="177">
        <v>2</v>
      </c>
      <c r="DW58" s="181"/>
      <c r="DX58" s="179">
        <v>2</v>
      </c>
      <c r="DY58" s="178">
        <v>1</v>
      </c>
      <c r="DZ58" s="180"/>
      <c r="EA58" s="178">
        <v>67</v>
      </c>
      <c r="EB58" s="181"/>
      <c r="EC58" s="178">
        <v>67</v>
      </c>
      <c r="ED58" s="180"/>
      <c r="EE58" s="180"/>
      <c r="EF58" s="178">
        <v>36</v>
      </c>
      <c r="EG58" s="181">
        <v>12</v>
      </c>
      <c r="EH58" s="181">
        <v>42</v>
      </c>
      <c r="EI58" s="181"/>
      <c r="EJ58" s="181"/>
      <c r="EK58" s="181"/>
      <c r="EL58" s="181"/>
      <c r="EM58" s="178">
        <v>90</v>
      </c>
      <c r="EN58" s="177">
        <v>9</v>
      </c>
      <c r="EO58" s="181">
        <v>22</v>
      </c>
      <c r="EP58" s="181"/>
      <c r="EQ58" s="181">
        <v>7</v>
      </c>
      <c r="ER58" s="181">
        <v>39</v>
      </c>
      <c r="ES58" s="181">
        <v>13</v>
      </c>
      <c r="ET58" s="181">
        <v>3</v>
      </c>
      <c r="EU58" s="181">
        <v>3</v>
      </c>
      <c r="EV58" s="181">
        <v>0</v>
      </c>
      <c r="EW58" s="181">
        <v>5</v>
      </c>
      <c r="EX58" s="181"/>
      <c r="EY58" s="181">
        <v>8</v>
      </c>
      <c r="EZ58" s="181"/>
      <c r="FA58" s="179">
        <v>109</v>
      </c>
      <c r="FB58" s="178"/>
      <c r="FC58" s="177"/>
      <c r="FD58" s="181"/>
      <c r="FE58" s="181">
        <v>1</v>
      </c>
      <c r="FF58" s="179">
        <v>1</v>
      </c>
      <c r="FG58" s="178"/>
      <c r="FH58" s="181"/>
      <c r="FI58" s="178"/>
      <c r="FJ58" s="180">
        <v>1</v>
      </c>
      <c r="FK58" s="178"/>
      <c r="FL58" s="181">
        <v>10</v>
      </c>
      <c r="FM58" s="181"/>
      <c r="FN58" s="181">
        <v>4</v>
      </c>
      <c r="FO58" s="178">
        <v>14</v>
      </c>
      <c r="FP58" s="177"/>
      <c r="FQ58" s="181"/>
      <c r="FR58" s="181"/>
      <c r="FS58" s="179"/>
      <c r="FT58" s="178"/>
      <c r="FU58" s="181"/>
      <c r="FV58" s="178"/>
      <c r="FW58" s="180"/>
      <c r="FX58" s="180">
        <v>8</v>
      </c>
      <c r="FY58" s="178"/>
      <c r="FZ58" s="181"/>
      <c r="GA58" s="181"/>
      <c r="GB58" s="181"/>
      <c r="GC58" s="178"/>
      <c r="GD58" s="180"/>
      <c r="GE58" s="178">
        <v>26</v>
      </c>
      <c r="GF58" s="181"/>
      <c r="GG58" s="178">
        <v>26</v>
      </c>
      <c r="GH58" s="180"/>
      <c r="GI58" s="178">
        <v>20</v>
      </c>
      <c r="GJ58" s="181"/>
      <c r="GK58" s="181"/>
      <c r="GL58" s="178">
        <v>20</v>
      </c>
      <c r="GM58" s="180">
        <v>3</v>
      </c>
      <c r="GN58" s="178">
        <v>1</v>
      </c>
      <c r="GO58" s="181"/>
      <c r="GP58" s="181">
        <v>3</v>
      </c>
      <c r="GQ58" s="181"/>
      <c r="GR58" s="178">
        <v>4</v>
      </c>
      <c r="GS58" s="180">
        <v>153688</v>
      </c>
      <c r="GT58" s="268">
        <f>153688/52629283</f>
        <v>2.9201993878578965E-3</v>
      </c>
    </row>
    <row r="59" spans="2:202" s="147" customFormat="1" x14ac:dyDescent="0.2">
      <c r="B59" s="267" t="s">
        <v>243</v>
      </c>
      <c r="C59" s="178">
        <v>352</v>
      </c>
      <c r="D59" s="181">
        <v>28</v>
      </c>
      <c r="E59" s="181">
        <v>25</v>
      </c>
      <c r="F59" s="181">
        <v>6</v>
      </c>
      <c r="G59" s="178">
        <v>411</v>
      </c>
      <c r="H59" s="180"/>
      <c r="I59" s="178">
        <v>15</v>
      </c>
      <c r="J59" s="181"/>
      <c r="K59" s="178">
        <v>15</v>
      </c>
      <c r="L59" s="180">
        <v>0</v>
      </c>
      <c r="M59" s="180">
        <v>5488</v>
      </c>
      <c r="N59" s="178">
        <v>343290</v>
      </c>
      <c r="O59" s="181">
        <v>2501</v>
      </c>
      <c r="P59" s="181">
        <v>30</v>
      </c>
      <c r="Q59" s="181">
        <v>301</v>
      </c>
      <c r="R59" s="181">
        <v>25</v>
      </c>
      <c r="S59" s="181">
        <v>2184</v>
      </c>
      <c r="T59" s="181">
        <v>9</v>
      </c>
      <c r="U59" s="181">
        <v>9</v>
      </c>
      <c r="V59" s="178">
        <v>348349</v>
      </c>
      <c r="W59" s="177">
        <v>4122</v>
      </c>
      <c r="X59" s="181">
        <v>1850</v>
      </c>
      <c r="Y59" s="178">
        <v>5972</v>
      </c>
      <c r="Z59" s="177">
        <v>37638</v>
      </c>
      <c r="AA59" s="181">
        <v>23</v>
      </c>
      <c r="AB59" s="178">
        <v>37661</v>
      </c>
      <c r="AC59" s="177">
        <v>2538</v>
      </c>
      <c r="AD59" s="181">
        <v>51</v>
      </c>
      <c r="AE59" s="179">
        <v>2589</v>
      </c>
      <c r="AF59" s="178">
        <v>338</v>
      </c>
      <c r="AG59" s="181">
        <v>3</v>
      </c>
      <c r="AH59" s="181">
        <v>355</v>
      </c>
      <c r="AI59" s="181">
        <v>6</v>
      </c>
      <c r="AJ59" s="181">
        <v>2</v>
      </c>
      <c r="AK59" s="178">
        <v>704</v>
      </c>
      <c r="AL59" s="177"/>
      <c r="AM59" s="181">
        <v>67</v>
      </c>
      <c r="AN59" s="179">
        <v>67</v>
      </c>
      <c r="AO59" s="178"/>
      <c r="AP59" s="180"/>
      <c r="AQ59" s="178">
        <v>541</v>
      </c>
      <c r="AR59" s="181"/>
      <c r="AS59" s="181"/>
      <c r="AT59" s="178">
        <v>541</v>
      </c>
      <c r="AU59" s="177">
        <v>121</v>
      </c>
      <c r="AV59" s="181">
        <v>6</v>
      </c>
      <c r="AW59" s="181">
        <v>3</v>
      </c>
      <c r="AX59" s="181">
        <v>118</v>
      </c>
      <c r="AY59" s="181">
        <v>7</v>
      </c>
      <c r="AZ59" s="181">
        <v>132</v>
      </c>
      <c r="BA59" s="181">
        <v>1</v>
      </c>
      <c r="BB59" s="181"/>
      <c r="BC59" s="181">
        <v>26</v>
      </c>
      <c r="BD59" s="179">
        <v>414</v>
      </c>
      <c r="BE59" s="178">
        <v>0</v>
      </c>
      <c r="BF59" s="180">
        <v>47</v>
      </c>
      <c r="BG59" s="178">
        <v>48837</v>
      </c>
      <c r="BH59" s="181">
        <v>7808</v>
      </c>
      <c r="BI59" s="181">
        <v>98407</v>
      </c>
      <c r="BJ59" s="181">
        <v>457</v>
      </c>
      <c r="BK59" s="181">
        <v>572</v>
      </c>
      <c r="BL59" s="181"/>
      <c r="BM59" s="178">
        <v>156081</v>
      </c>
      <c r="BN59" s="180">
        <v>197</v>
      </c>
      <c r="BO59" s="180">
        <v>2</v>
      </c>
      <c r="BP59" s="180"/>
      <c r="BQ59" s="180">
        <v>8</v>
      </c>
      <c r="BR59" s="178">
        <v>84</v>
      </c>
      <c r="BS59" s="181">
        <v>1</v>
      </c>
      <c r="BT59" s="178">
        <v>85</v>
      </c>
      <c r="BU59" s="180">
        <v>127</v>
      </c>
      <c r="BV59" s="178">
        <v>3</v>
      </c>
      <c r="BW59" s="181">
        <v>3</v>
      </c>
      <c r="BX59" s="181"/>
      <c r="BY59" s="178">
        <v>6</v>
      </c>
      <c r="BZ59" s="177">
        <v>83</v>
      </c>
      <c r="CA59" s="181">
        <v>2</v>
      </c>
      <c r="CB59" s="181">
        <v>40</v>
      </c>
      <c r="CC59" s="181">
        <v>77</v>
      </c>
      <c r="CD59" s="181">
        <v>103</v>
      </c>
      <c r="CE59" s="181">
        <v>36</v>
      </c>
      <c r="CF59" s="181">
        <v>137</v>
      </c>
      <c r="CG59" s="181">
        <v>84</v>
      </c>
      <c r="CH59" s="181"/>
      <c r="CI59" s="181">
        <v>23</v>
      </c>
      <c r="CJ59" s="181">
        <v>14</v>
      </c>
      <c r="CK59" s="181"/>
      <c r="CL59" s="181"/>
      <c r="CM59" s="181">
        <v>0</v>
      </c>
      <c r="CN59" s="179">
        <v>599</v>
      </c>
      <c r="CO59" s="178">
        <v>94</v>
      </c>
      <c r="CP59" s="181"/>
      <c r="CQ59" s="178">
        <v>94</v>
      </c>
      <c r="CR59" s="180">
        <v>2</v>
      </c>
      <c r="CS59" s="178">
        <v>358</v>
      </c>
      <c r="CT59" s="181">
        <v>1007</v>
      </c>
      <c r="CU59" s="181">
        <v>146171</v>
      </c>
      <c r="CV59" s="181">
        <v>69547</v>
      </c>
      <c r="CW59" s="181">
        <v>2073</v>
      </c>
      <c r="CX59" s="181">
        <v>2033</v>
      </c>
      <c r="CY59" s="181">
        <v>343</v>
      </c>
      <c r="CZ59" s="181">
        <v>129</v>
      </c>
      <c r="DA59" s="181">
        <v>18</v>
      </c>
      <c r="DB59" s="181">
        <v>44</v>
      </c>
      <c r="DC59" s="181">
        <v>2</v>
      </c>
      <c r="DD59" s="178">
        <v>221725</v>
      </c>
      <c r="DE59" s="177">
        <v>10218</v>
      </c>
      <c r="DF59" s="181">
        <v>657</v>
      </c>
      <c r="DG59" s="181">
        <v>696</v>
      </c>
      <c r="DH59" s="181">
        <v>904</v>
      </c>
      <c r="DI59" s="181">
        <v>312</v>
      </c>
      <c r="DJ59" s="181">
        <v>43</v>
      </c>
      <c r="DK59" s="181">
        <v>1</v>
      </c>
      <c r="DL59" s="179">
        <v>12831</v>
      </c>
      <c r="DM59" s="178"/>
      <c r="DN59" s="180"/>
      <c r="DO59" s="178">
        <v>64</v>
      </c>
      <c r="DP59" s="181"/>
      <c r="DQ59" s="178">
        <v>64</v>
      </c>
      <c r="DR59" s="180">
        <v>236</v>
      </c>
      <c r="DS59" s="178"/>
      <c r="DT59" s="181"/>
      <c r="DU59" s="178"/>
      <c r="DV59" s="177">
        <v>2948</v>
      </c>
      <c r="DW59" s="181">
        <v>1</v>
      </c>
      <c r="DX59" s="179">
        <v>2949</v>
      </c>
      <c r="DY59" s="178">
        <v>56</v>
      </c>
      <c r="DZ59" s="180">
        <v>3</v>
      </c>
      <c r="EA59" s="178">
        <v>106871</v>
      </c>
      <c r="EB59" s="181"/>
      <c r="EC59" s="178">
        <v>106871</v>
      </c>
      <c r="ED59" s="180">
        <v>2</v>
      </c>
      <c r="EE59" s="180"/>
      <c r="EF59" s="178">
        <v>286</v>
      </c>
      <c r="EG59" s="181">
        <v>1306</v>
      </c>
      <c r="EH59" s="181">
        <v>556</v>
      </c>
      <c r="EI59" s="181">
        <v>93</v>
      </c>
      <c r="EJ59" s="181">
        <v>44</v>
      </c>
      <c r="EK59" s="181"/>
      <c r="EL59" s="181"/>
      <c r="EM59" s="178">
        <v>2285</v>
      </c>
      <c r="EN59" s="177">
        <v>1791</v>
      </c>
      <c r="EO59" s="181">
        <v>11850</v>
      </c>
      <c r="EP59" s="181">
        <v>1569</v>
      </c>
      <c r="EQ59" s="181">
        <v>2657</v>
      </c>
      <c r="ER59" s="181">
        <v>10334</v>
      </c>
      <c r="ES59" s="181">
        <v>110</v>
      </c>
      <c r="ET59" s="181">
        <v>1385</v>
      </c>
      <c r="EU59" s="181">
        <v>80</v>
      </c>
      <c r="EV59" s="181">
        <v>25</v>
      </c>
      <c r="EW59" s="181">
        <v>67</v>
      </c>
      <c r="EX59" s="181">
        <v>33</v>
      </c>
      <c r="EY59" s="181">
        <v>329</v>
      </c>
      <c r="EZ59" s="181">
        <v>8</v>
      </c>
      <c r="FA59" s="179">
        <v>30238</v>
      </c>
      <c r="FB59" s="178">
        <v>7</v>
      </c>
      <c r="FC59" s="177">
        <v>12</v>
      </c>
      <c r="FD59" s="181">
        <v>162</v>
      </c>
      <c r="FE59" s="181">
        <v>6</v>
      </c>
      <c r="FF59" s="179">
        <v>180</v>
      </c>
      <c r="FG59" s="178">
        <v>4</v>
      </c>
      <c r="FH59" s="181">
        <v>16</v>
      </c>
      <c r="FI59" s="178">
        <v>20</v>
      </c>
      <c r="FJ59" s="180">
        <v>1019</v>
      </c>
      <c r="FK59" s="178">
        <v>30</v>
      </c>
      <c r="FL59" s="181">
        <v>241</v>
      </c>
      <c r="FM59" s="181">
        <v>44</v>
      </c>
      <c r="FN59" s="181">
        <v>279</v>
      </c>
      <c r="FO59" s="178">
        <v>594</v>
      </c>
      <c r="FP59" s="177">
        <v>0</v>
      </c>
      <c r="FQ59" s="181"/>
      <c r="FR59" s="181"/>
      <c r="FS59" s="179">
        <v>0</v>
      </c>
      <c r="FT59" s="178">
        <v>9</v>
      </c>
      <c r="FU59" s="181"/>
      <c r="FV59" s="178">
        <v>9</v>
      </c>
      <c r="FW59" s="180"/>
      <c r="FX59" s="180">
        <v>240</v>
      </c>
      <c r="FY59" s="178">
        <v>103</v>
      </c>
      <c r="FZ59" s="181">
        <v>378</v>
      </c>
      <c r="GA59" s="181">
        <v>201</v>
      </c>
      <c r="GB59" s="181">
        <v>90</v>
      </c>
      <c r="GC59" s="178">
        <v>772</v>
      </c>
      <c r="GD59" s="180"/>
      <c r="GE59" s="178">
        <v>190</v>
      </c>
      <c r="GF59" s="181">
        <v>174</v>
      </c>
      <c r="GG59" s="178">
        <v>364</v>
      </c>
      <c r="GH59" s="180"/>
      <c r="GI59" s="178">
        <v>6</v>
      </c>
      <c r="GJ59" s="181"/>
      <c r="GK59" s="181">
        <v>1</v>
      </c>
      <c r="GL59" s="178">
        <v>7</v>
      </c>
      <c r="GM59" s="180">
        <v>585</v>
      </c>
      <c r="GN59" s="178">
        <v>128</v>
      </c>
      <c r="GO59" s="181">
        <v>719</v>
      </c>
      <c r="GP59" s="181">
        <v>246</v>
      </c>
      <c r="GQ59" s="181">
        <v>5</v>
      </c>
      <c r="GR59" s="178">
        <v>1098</v>
      </c>
      <c r="GS59" s="180">
        <v>941614</v>
      </c>
      <c r="GT59" s="268">
        <f>941614/52629283</f>
        <v>1.7891446478569734E-2</v>
      </c>
    </row>
    <row r="60" spans="2:202" s="147" customFormat="1" ht="12.75" thickBot="1" x14ac:dyDescent="0.25">
      <c r="B60" s="262" t="s">
        <v>251</v>
      </c>
      <c r="C60" s="166">
        <v>314</v>
      </c>
      <c r="D60" s="182"/>
      <c r="E60" s="182"/>
      <c r="F60" s="182"/>
      <c r="G60" s="166">
        <v>314</v>
      </c>
      <c r="H60" s="168"/>
      <c r="I60" s="166">
        <v>67</v>
      </c>
      <c r="J60" s="182"/>
      <c r="K60" s="166">
        <v>67</v>
      </c>
      <c r="L60" s="168">
        <v>0</v>
      </c>
      <c r="M60" s="168">
        <v>16530</v>
      </c>
      <c r="N60" s="166">
        <v>43143</v>
      </c>
      <c r="O60" s="182">
        <v>165</v>
      </c>
      <c r="P60" s="182"/>
      <c r="Q60" s="182">
        <v>8</v>
      </c>
      <c r="R60" s="182"/>
      <c r="S60" s="182">
        <v>0</v>
      </c>
      <c r="T60" s="182"/>
      <c r="U60" s="182"/>
      <c r="V60" s="166">
        <v>43316</v>
      </c>
      <c r="W60" s="165">
        <v>3056</v>
      </c>
      <c r="X60" s="182">
        <v>212</v>
      </c>
      <c r="Y60" s="166">
        <v>3268</v>
      </c>
      <c r="Z60" s="165">
        <v>15479</v>
      </c>
      <c r="AA60" s="182"/>
      <c r="AB60" s="166">
        <v>15479</v>
      </c>
      <c r="AC60" s="165">
        <v>148</v>
      </c>
      <c r="AD60" s="182">
        <v>1</v>
      </c>
      <c r="AE60" s="167">
        <v>149</v>
      </c>
      <c r="AF60" s="166">
        <v>6</v>
      </c>
      <c r="AG60" s="182"/>
      <c r="AH60" s="182"/>
      <c r="AI60" s="182">
        <v>0</v>
      </c>
      <c r="AJ60" s="182"/>
      <c r="AK60" s="166">
        <v>6</v>
      </c>
      <c r="AL60" s="165">
        <v>9</v>
      </c>
      <c r="AM60" s="182"/>
      <c r="AN60" s="167">
        <v>9</v>
      </c>
      <c r="AO60" s="166"/>
      <c r="AP60" s="168"/>
      <c r="AQ60" s="166">
        <v>1</v>
      </c>
      <c r="AR60" s="182">
        <v>2</v>
      </c>
      <c r="AS60" s="182"/>
      <c r="AT60" s="166">
        <v>3</v>
      </c>
      <c r="AU60" s="165">
        <v>3</v>
      </c>
      <c r="AV60" s="182"/>
      <c r="AW60" s="182"/>
      <c r="AX60" s="182"/>
      <c r="AY60" s="182"/>
      <c r="AZ60" s="182"/>
      <c r="BA60" s="182">
        <v>1</v>
      </c>
      <c r="BB60" s="182"/>
      <c r="BC60" s="182"/>
      <c r="BD60" s="167">
        <v>4</v>
      </c>
      <c r="BE60" s="166">
        <v>32</v>
      </c>
      <c r="BF60" s="168">
        <v>3</v>
      </c>
      <c r="BG60" s="166">
        <v>363</v>
      </c>
      <c r="BH60" s="182">
        <v>152</v>
      </c>
      <c r="BI60" s="182">
        <v>5604</v>
      </c>
      <c r="BJ60" s="182">
        <v>6</v>
      </c>
      <c r="BK60" s="182">
        <v>22</v>
      </c>
      <c r="BL60" s="182"/>
      <c r="BM60" s="166">
        <v>6147</v>
      </c>
      <c r="BN60" s="168"/>
      <c r="BO60" s="168"/>
      <c r="BP60" s="168">
        <v>1</v>
      </c>
      <c r="BQ60" s="168">
        <v>0</v>
      </c>
      <c r="BR60" s="166">
        <v>12</v>
      </c>
      <c r="BS60" s="182"/>
      <c r="BT60" s="166">
        <v>12</v>
      </c>
      <c r="BU60" s="168"/>
      <c r="BV60" s="166">
        <v>22</v>
      </c>
      <c r="BW60" s="182">
        <v>1</v>
      </c>
      <c r="BX60" s="182"/>
      <c r="BY60" s="166">
        <v>23</v>
      </c>
      <c r="BZ60" s="165"/>
      <c r="CA60" s="182"/>
      <c r="CB60" s="182"/>
      <c r="CC60" s="182"/>
      <c r="CD60" s="182"/>
      <c r="CE60" s="182"/>
      <c r="CF60" s="182"/>
      <c r="CG60" s="182"/>
      <c r="CH60" s="182"/>
      <c r="CI60" s="182"/>
      <c r="CJ60" s="182"/>
      <c r="CK60" s="182"/>
      <c r="CL60" s="182"/>
      <c r="CM60" s="182"/>
      <c r="CN60" s="167"/>
      <c r="CO60" s="166">
        <v>88</v>
      </c>
      <c r="CP60" s="182"/>
      <c r="CQ60" s="166">
        <v>88</v>
      </c>
      <c r="CR60" s="168">
        <v>7</v>
      </c>
      <c r="CS60" s="166">
        <v>60</v>
      </c>
      <c r="CT60" s="182">
        <v>283</v>
      </c>
      <c r="CU60" s="182">
        <v>434138</v>
      </c>
      <c r="CV60" s="182">
        <v>26304</v>
      </c>
      <c r="CW60" s="182"/>
      <c r="CX60" s="182">
        <v>10</v>
      </c>
      <c r="CY60" s="182">
        <v>2</v>
      </c>
      <c r="CZ60" s="182">
        <v>13</v>
      </c>
      <c r="DA60" s="182"/>
      <c r="DB60" s="182">
        <v>3</v>
      </c>
      <c r="DC60" s="182">
        <v>36</v>
      </c>
      <c r="DD60" s="166">
        <v>460849</v>
      </c>
      <c r="DE60" s="165">
        <v>13303</v>
      </c>
      <c r="DF60" s="182">
        <v>0</v>
      </c>
      <c r="DG60" s="182">
        <v>40</v>
      </c>
      <c r="DH60" s="182">
        <v>480</v>
      </c>
      <c r="DI60" s="182"/>
      <c r="DJ60" s="182">
        <v>1</v>
      </c>
      <c r="DK60" s="182"/>
      <c r="DL60" s="167">
        <v>13824</v>
      </c>
      <c r="DM60" s="166"/>
      <c r="DN60" s="168"/>
      <c r="DO60" s="166"/>
      <c r="DP60" s="182"/>
      <c r="DQ60" s="166"/>
      <c r="DR60" s="168">
        <v>14</v>
      </c>
      <c r="DS60" s="166"/>
      <c r="DT60" s="182"/>
      <c r="DU60" s="166"/>
      <c r="DV60" s="165"/>
      <c r="DW60" s="182">
        <v>1</v>
      </c>
      <c r="DX60" s="167">
        <v>1</v>
      </c>
      <c r="DY60" s="166">
        <v>13</v>
      </c>
      <c r="DZ60" s="168">
        <v>1</v>
      </c>
      <c r="EA60" s="166">
        <v>1999</v>
      </c>
      <c r="EB60" s="182"/>
      <c r="EC60" s="166">
        <v>1999</v>
      </c>
      <c r="ED60" s="168"/>
      <c r="EE60" s="168"/>
      <c r="EF60" s="166">
        <v>237</v>
      </c>
      <c r="EG60" s="182">
        <v>39</v>
      </c>
      <c r="EH60" s="182">
        <v>70</v>
      </c>
      <c r="EI60" s="182"/>
      <c r="EJ60" s="182">
        <v>5</v>
      </c>
      <c r="EK60" s="182"/>
      <c r="EL60" s="182"/>
      <c r="EM60" s="166">
        <v>351</v>
      </c>
      <c r="EN60" s="165">
        <v>13</v>
      </c>
      <c r="EO60" s="182">
        <v>2124</v>
      </c>
      <c r="EP60" s="182">
        <v>3</v>
      </c>
      <c r="EQ60" s="182">
        <v>34</v>
      </c>
      <c r="ER60" s="182">
        <v>4727</v>
      </c>
      <c r="ES60" s="182">
        <v>5</v>
      </c>
      <c r="ET60" s="182">
        <v>33</v>
      </c>
      <c r="EU60" s="182">
        <v>4</v>
      </c>
      <c r="EV60" s="182"/>
      <c r="EW60" s="182">
        <v>2</v>
      </c>
      <c r="EX60" s="182"/>
      <c r="EY60" s="182">
        <v>6</v>
      </c>
      <c r="EZ60" s="182"/>
      <c r="FA60" s="167">
        <v>6951</v>
      </c>
      <c r="FB60" s="166">
        <v>1</v>
      </c>
      <c r="FC60" s="165"/>
      <c r="FD60" s="182"/>
      <c r="FE60" s="182"/>
      <c r="FF60" s="167"/>
      <c r="FG60" s="166"/>
      <c r="FH60" s="182"/>
      <c r="FI60" s="166"/>
      <c r="FJ60" s="168">
        <v>4</v>
      </c>
      <c r="FK60" s="166">
        <v>2</v>
      </c>
      <c r="FL60" s="182">
        <v>0</v>
      </c>
      <c r="FM60" s="182"/>
      <c r="FN60" s="182"/>
      <c r="FO60" s="166">
        <v>2</v>
      </c>
      <c r="FP60" s="165"/>
      <c r="FQ60" s="182"/>
      <c r="FR60" s="182"/>
      <c r="FS60" s="167"/>
      <c r="FT60" s="166">
        <v>28</v>
      </c>
      <c r="FU60" s="182"/>
      <c r="FV60" s="166">
        <v>28</v>
      </c>
      <c r="FW60" s="168"/>
      <c r="FX60" s="168">
        <v>24</v>
      </c>
      <c r="FY60" s="166">
        <v>23</v>
      </c>
      <c r="FZ60" s="182"/>
      <c r="GA60" s="182"/>
      <c r="GB60" s="182"/>
      <c r="GC60" s="166">
        <v>23</v>
      </c>
      <c r="GD60" s="168"/>
      <c r="GE60" s="166">
        <v>223</v>
      </c>
      <c r="GF60" s="182">
        <v>18</v>
      </c>
      <c r="GG60" s="166">
        <v>241</v>
      </c>
      <c r="GH60" s="168"/>
      <c r="GI60" s="166">
        <v>33</v>
      </c>
      <c r="GJ60" s="182"/>
      <c r="GK60" s="182"/>
      <c r="GL60" s="166">
        <v>33</v>
      </c>
      <c r="GM60" s="168">
        <v>1</v>
      </c>
      <c r="GN60" s="166"/>
      <c r="GO60" s="182"/>
      <c r="GP60" s="182"/>
      <c r="GQ60" s="182"/>
      <c r="GR60" s="166"/>
      <c r="GS60" s="168">
        <v>569818</v>
      </c>
      <c r="GT60" s="234">
        <f>569818/52629283</f>
        <v>1.0827014306845108E-2</v>
      </c>
    </row>
    <row r="61" spans="2:202" s="147" customFormat="1" ht="24.75" thickBot="1" x14ac:dyDescent="0.25">
      <c r="B61" s="263" t="s">
        <v>539</v>
      </c>
      <c r="C61" s="174">
        <v>21455</v>
      </c>
      <c r="D61" s="183">
        <v>89</v>
      </c>
      <c r="E61" s="183">
        <v>81</v>
      </c>
      <c r="F61" s="183">
        <v>53</v>
      </c>
      <c r="G61" s="174">
        <v>21678</v>
      </c>
      <c r="H61" s="176"/>
      <c r="I61" s="174">
        <v>16827</v>
      </c>
      <c r="J61" s="183">
        <v>3</v>
      </c>
      <c r="K61" s="174">
        <v>16830</v>
      </c>
      <c r="L61" s="176">
        <v>5</v>
      </c>
      <c r="M61" s="176">
        <v>158866</v>
      </c>
      <c r="N61" s="174">
        <v>5194890</v>
      </c>
      <c r="O61" s="183">
        <v>59549</v>
      </c>
      <c r="P61" s="183">
        <v>1071</v>
      </c>
      <c r="Q61" s="183">
        <v>1901</v>
      </c>
      <c r="R61" s="183">
        <v>190</v>
      </c>
      <c r="S61" s="183">
        <v>3281</v>
      </c>
      <c r="T61" s="183">
        <v>56</v>
      </c>
      <c r="U61" s="183">
        <v>15</v>
      </c>
      <c r="V61" s="174">
        <v>5260953</v>
      </c>
      <c r="W61" s="173">
        <v>55640</v>
      </c>
      <c r="X61" s="183">
        <v>36350</v>
      </c>
      <c r="Y61" s="174">
        <v>91990</v>
      </c>
      <c r="Z61" s="173">
        <v>1500941</v>
      </c>
      <c r="AA61" s="183">
        <v>443</v>
      </c>
      <c r="AB61" s="174">
        <v>1501384</v>
      </c>
      <c r="AC61" s="173">
        <v>9178</v>
      </c>
      <c r="AD61" s="183">
        <v>119</v>
      </c>
      <c r="AE61" s="175">
        <v>9297</v>
      </c>
      <c r="AF61" s="174">
        <v>668</v>
      </c>
      <c r="AG61" s="183">
        <v>12</v>
      </c>
      <c r="AH61" s="183">
        <v>2655</v>
      </c>
      <c r="AI61" s="183">
        <v>14</v>
      </c>
      <c r="AJ61" s="183">
        <v>5</v>
      </c>
      <c r="AK61" s="174">
        <v>3354</v>
      </c>
      <c r="AL61" s="173">
        <v>22279</v>
      </c>
      <c r="AM61" s="183">
        <v>536</v>
      </c>
      <c r="AN61" s="175">
        <v>22815</v>
      </c>
      <c r="AO61" s="174">
        <v>0</v>
      </c>
      <c r="AP61" s="176"/>
      <c r="AQ61" s="174">
        <v>2358</v>
      </c>
      <c r="AR61" s="183">
        <v>76</v>
      </c>
      <c r="AS61" s="183"/>
      <c r="AT61" s="174">
        <v>2434</v>
      </c>
      <c r="AU61" s="173">
        <v>293</v>
      </c>
      <c r="AV61" s="183">
        <v>62</v>
      </c>
      <c r="AW61" s="183">
        <v>19</v>
      </c>
      <c r="AX61" s="183">
        <v>202</v>
      </c>
      <c r="AY61" s="183">
        <v>23</v>
      </c>
      <c r="AZ61" s="183">
        <v>330</v>
      </c>
      <c r="BA61" s="183">
        <v>17</v>
      </c>
      <c r="BB61" s="183">
        <v>0</v>
      </c>
      <c r="BC61" s="183">
        <v>27</v>
      </c>
      <c r="BD61" s="175">
        <v>973</v>
      </c>
      <c r="BE61" s="174">
        <v>46</v>
      </c>
      <c r="BF61" s="176">
        <v>113</v>
      </c>
      <c r="BG61" s="174">
        <v>102416</v>
      </c>
      <c r="BH61" s="183">
        <v>32741</v>
      </c>
      <c r="BI61" s="183">
        <v>164342</v>
      </c>
      <c r="BJ61" s="183">
        <v>1417</v>
      </c>
      <c r="BK61" s="183">
        <v>1542</v>
      </c>
      <c r="BL61" s="183"/>
      <c r="BM61" s="174">
        <v>302458</v>
      </c>
      <c r="BN61" s="176">
        <v>226</v>
      </c>
      <c r="BO61" s="176">
        <v>2</v>
      </c>
      <c r="BP61" s="176">
        <v>11</v>
      </c>
      <c r="BQ61" s="176">
        <v>41</v>
      </c>
      <c r="BR61" s="174">
        <v>272</v>
      </c>
      <c r="BS61" s="183">
        <v>49</v>
      </c>
      <c r="BT61" s="174">
        <v>321</v>
      </c>
      <c r="BU61" s="176">
        <v>3644</v>
      </c>
      <c r="BV61" s="174">
        <v>1209</v>
      </c>
      <c r="BW61" s="183">
        <v>9</v>
      </c>
      <c r="BX61" s="183"/>
      <c r="BY61" s="174">
        <v>1218</v>
      </c>
      <c r="BZ61" s="173">
        <v>236</v>
      </c>
      <c r="CA61" s="183">
        <v>8</v>
      </c>
      <c r="CB61" s="183">
        <v>105</v>
      </c>
      <c r="CC61" s="183">
        <v>188</v>
      </c>
      <c r="CD61" s="183">
        <v>278</v>
      </c>
      <c r="CE61" s="183">
        <v>217</v>
      </c>
      <c r="CF61" s="183">
        <v>606</v>
      </c>
      <c r="CG61" s="183">
        <v>299</v>
      </c>
      <c r="CH61" s="183"/>
      <c r="CI61" s="183">
        <v>43</v>
      </c>
      <c r="CJ61" s="183">
        <v>62</v>
      </c>
      <c r="CK61" s="183"/>
      <c r="CL61" s="183"/>
      <c r="CM61" s="183">
        <v>7</v>
      </c>
      <c r="CN61" s="175">
        <v>2049</v>
      </c>
      <c r="CO61" s="174">
        <v>292528</v>
      </c>
      <c r="CP61" s="183">
        <v>0</v>
      </c>
      <c r="CQ61" s="174">
        <v>292528</v>
      </c>
      <c r="CR61" s="176">
        <v>11</v>
      </c>
      <c r="CS61" s="174">
        <v>2997</v>
      </c>
      <c r="CT61" s="183">
        <v>6835</v>
      </c>
      <c r="CU61" s="183">
        <v>3080901</v>
      </c>
      <c r="CV61" s="183">
        <v>778184</v>
      </c>
      <c r="CW61" s="183">
        <v>9264</v>
      </c>
      <c r="CX61" s="183">
        <v>7663</v>
      </c>
      <c r="CY61" s="183">
        <v>923</v>
      </c>
      <c r="CZ61" s="183">
        <v>2129</v>
      </c>
      <c r="DA61" s="183">
        <v>131</v>
      </c>
      <c r="DB61" s="183">
        <v>312</v>
      </c>
      <c r="DC61" s="183">
        <v>36652</v>
      </c>
      <c r="DD61" s="174">
        <v>3925991</v>
      </c>
      <c r="DE61" s="173">
        <v>123346</v>
      </c>
      <c r="DF61" s="183">
        <v>2004</v>
      </c>
      <c r="DG61" s="183">
        <v>6849</v>
      </c>
      <c r="DH61" s="183">
        <v>11205</v>
      </c>
      <c r="DI61" s="183">
        <v>540</v>
      </c>
      <c r="DJ61" s="183">
        <v>98</v>
      </c>
      <c r="DK61" s="183">
        <v>1</v>
      </c>
      <c r="DL61" s="175">
        <v>144043</v>
      </c>
      <c r="DM61" s="174">
        <v>40</v>
      </c>
      <c r="DN61" s="176"/>
      <c r="DO61" s="174">
        <v>359</v>
      </c>
      <c r="DP61" s="183">
        <v>2</v>
      </c>
      <c r="DQ61" s="174">
        <v>361</v>
      </c>
      <c r="DR61" s="176">
        <v>810</v>
      </c>
      <c r="DS61" s="174">
        <v>2</v>
      </c>
      <c r="DT61" s="183"/>
      <c r="DU61" s="174">
        <v>2</v>
      </c>
      <c r="DV61" s="173">
        <v>8921</v>
      </c>
      <c r="DW61" s="183">
        <v>2</v>
      </c>
      <c r="DX61" s="175">
        <v>8923</v>
      </c>
      <c r="DY61" s="174">
        <v>179</v>
      </c>
      <c r="DZ61" s="176">
        <v>7</v>
      </c>
      <c r="EA61" s="174">
        <v>188711</v>
      </c>
      <c r="EB61" s="183">
        <v>2</v>
      </c>
      <c r="EC61" s="174">
        <v>188713</v>
      </c>
      <c r="ED61" s="176">
        <v>8</v>
      </c>
      <c r="EE61" s="176"/>
      <c r="EF61" s="174">
        <v>13741</v>
      </c>
      <c r="EG61" s="183">
        <v>4841</v>
      </c>
      <c r="EH61" s="183">
        <v>3920</v>
      </c>
      <c r="EI61" s="183">
        <v>183</v>
      </c>
      <c r="EJ61" s="183">
        <v>323</v>
      </c>
      <c r="EK61" s="183"/>
      <c r="EL61" s="183">
        <v>13</v>
      </c>
      <c r="EM61" s="174">
        <v>23021</v>
      </c>
      <c r="EN61" s="173">
        <v>3631</v>
      </c>
      <c r="EO61" s="183">
        <v>271005</v>
      </c>
      <c r="EP61" s="183">
        <v>3484</v>
      </c>
      <c r="EQ61" s="183">
        <v>6683</v>
      </c>
      <c r="ER61" s="183">
        <v>217210</v>
      </c>
      <c r="ES61" s="183">
        <v>250</v>
      </c>
      <c r="ET61" s="183">
        <v>4911</v>
      </c>
      <c r="EU61" s="183">
        <v>180</v>
      </c>
      <c r="EV61" s="183">
        <v>94</v>
      </c>
      <c r="EW61" s="183">
        <v>209</v>
      </c>
      <c r="EX61" s="183">
        <v>121</v>
      </c>
      <c r="EY61" s="183">
        <v>716</v>
      </c>
      <c r="EZ61" s="183">
        <v>25</v>
      </c>
      <c r="FA61" s="175">
        <v>508519</v>
      </c>
      <c r="FB61" s="174">
        <v>73</v>
      </c>
      <c r="FC61" s="173">
        <v>45</v>
      </c>
      <c r="FD61" s="183">
        <v>1292</v>
      </c>
      <c r="FE61" s="183">
        <v>17</v>
      </c>
      <c r="FF61" s="175">
        <v>1354</v>
      </c>
      <c r="FG61" s="174">
        <v>207</v>
      </c>
      <c r="FH61" s="183">
        <v>49</v>
      </c>
      <c r="FI61" s="174">
        <v>256</v>
      </c>
      <c r="FJ61" s="176">
        <v>4369</v>
      </c>
      <c r="FK61" s="174">
        <v>168</v>
      </c>
      <c r="FL61" s="183">
        <v>8039</v>
      </c>
      <c r="FM61" s="183">
        <v>326</v>
      </c>
      <c r="FN61" s="183">
        <v>3905</v>
      </c>
      <c r="FO61" s="174">
        <v>12438</v>
      </c>
      <c r="FP61" s="173">
        <v>7</v>
      </c>
      <c r="FQ61" s="183"/>
      <c r="FR61" s="183"/>
      <c r="FS61" s="175">
        <v>7</v>
      </c>
      <c r="FT61" s="174">
        <v>4760</v>
      </c>
      <c r="FU61" s="183">
        <v>0</v>
      </c>
      <c r="FV61" s="174">
        <v>4760</v>
      </c>
      <c r="FW61" s="176">
        <v>2</v>
      </c>
      <c r="FX61" s="176">
        <v>2106</v>
      </c>
      <c r="FY61" s="174">
        <v>277</v>
      </c>
      <c r="FZ61" s="183">
        <v>2320</v>
      </c>
      <c r="GA61" s="183">
        <v>416</v>
      </c>
      <c r="GB61" s="183">
        <v>344</v>
      </c>
      <c r="GC61" s="174">
        <v>3357</v>
      </c>
      <c r="GD61" s="176"/>
      <c r="GE61" s="174">
        <v>12994</v>
      </c>
      <c r="GF61" s="183">
        <v>26099</v>
      </c>
      <c r="GG61" s="174">
        <v>39093</v>
      </c>
      <c r="GH61" s="176"/>
      <c r="GI61" s="174">
        <v>499</v>
      </c>
      <c r="GJ61" s="183"/>
      <c r="GK61" s="183">
        <v>2</v>
      </c>
      <c r="GL61" s="174">
        <v>501</v>
      </c>
      <c r="GM61" s="176">
        <v>3031</v>
      </c>
      <c r="GN61" s="174">
        <v>691</v>
      </c>
      <c r="GO61" s="183">
        <v>2174</v>
      </c>
      <c r="GP61" s="183">
        <v>6265</v>
      </c>
      <c r="GQ61" s="183">
        <v>23</v>
      </c>
      <c r="GR61" s="174">
        <v>9153</v>
      </c>
      <c r="GS61" s="176">
        <v>12574364</v>
      </c>
      <c r="GT61" s="269">
        <f>12574364/52629283</f>
        <v>0.23892333855279768</v>
      </c>
    </row>
    <row r="62" spans="2:202" s="147" customFormat="1" x14ac:dyDescent="0.2">
      <c r="B62" s="262" t="s">
        <v>21</v>
      </c>
      <c r="C62" s="166">
        <v>6</v>
      </c>
      <c r="D62" s="182"/>
      <c r="E62" s="182"/>
      <c r="F62" s="182"/>
      <c r="G62" s="166">
        <v>6</v>
      </c>
      <c r="H62" s="168"/>
      <c r="I62" s="166">
        <v>3</v>
      </c>
      <c r="J62" s="182"/>
      <c r="K62" s="166">
        <v>3</v>
      </c>
      <c r="L62" s="168"/>
      <c r="M62" s="168">
        <v>535</v>
      </c>
      <c r="N62" s="166">
        <v>46503</v>
      </c>
      <c r="O62" s="182">
        <v>28</v>
      </c>
      <c r="P62" s="182">
        <v>3</v>
      </c>
      <c r="Q62" s="182">
        <v>52</v>
      </c>
      <c r="R62" s="182"/>
      <c r="S62" s="182">
        <v>35</v>
      </c>
      <c r="T62" s="182"/>
      <c r="U62" s="182"/>
      <c r="V62" s="166">
        <v>46621</v>
      </c>
      <c r="W62" s="165">
        <v>2</v>
      </c>
      <c r="X62" s="182">
        <v>2</v>
      </c>
      <c r="Y62" s="166">
        <v>4</v>
      </c>
      <c r="Z62" s="165">
        <v>48</v>
      </c>
      <c r="AA62" s="182">
        <v>1</v>
      </c>
      <c r="AB62" s="166">
        <v>49</v>
      </c>
      <c r="AC62" s="165">
        <v>530</v>
      </c>
      <c r="AD62" s="182"/>
      <c r="AE62" s="167">
        <v>530</v>
      </c>
      <c r="AF62" s="166">
        <v>307</v>
      </c>
      <c r="AG62" s="182"/>
      <c r="AH62" s="182">
        <v>2</v>
      </c>
      <c r="AI62" s="182"/>
      <c r="AJ62" s="182"/>
      <c r="AK62" s="166">
        <v>309</v>
      </c>
      <c r="AL62" s="165"/>
      <c r="AM62" s="182">
        <v>9</v>
      </c>
      <c r="AN62" s="167">
        <v>9</v>
      </c>
      <c r="AO62" s="166"/>
      <c r="AP62" s="168"/>
      <c r="AQ62" s="166">
        <v>7</v>
      </c>
      <c r="AR62" s="182"/>
      <c r="AS62" s="182"/>
      <c r="AT62" s="166">
        <v>7</v>
      </c>
      <c r="AU62" s="165">
        <v>6</v>
      </c>
      <c r="AV62" s="182"/>
      <c r="AW62" s="182"/>
      <c r="AX62" s="182"/>
      <c r="AY62" s="182"/>
      <c r="AZ62" s="182"/>
      <c r="BA62" s="182"/>
      <c r="BB62" s="182"/>
      <c r="BC62" s="182"/>
      <c r="BD62" s="167">
        <v>6</v>
      </c>
      <c r="BE62" s="166"/>
      <c r="BF62" s="168">
        <v>4</v>
      </c>
      <c r="BG62" s="166">
        <v>182</v>
      </c>
      <c r="BH62" s="182">
        <v>34596</v>
      </c>
      <c r="BI62" s="182">
        <v>2641</v>
      </c>
      <c r="BJ62" s="182">
        <v>1</v>
      </c>
      <c r="BK62" s="182">
        <v>533</v>
      </c>
      <c r="BL62" s="182"/>
      <c r="BM62" s="166">
        <v>37953</v>
      </c>
      <c r="BN62" s="168">
        <v>1</v>
      </c>
      <c r="BO62" s="168"/>
      <c r="BP62" s="168"/>
      <c r="BQ62" s="168">
        <v>8</v>
      </c>
      <c r="BR62" s="166">
        <v>2</v>
      </c>
      <c r="BS62" s="182"/>
      <c r="BT62" s="166">
        <v>2</v>
      </c>
      <c r="BU62" s="168"/>
      <c r="BV62" s="166"/>
      <c r="BW62" s="182"/>
      <c r="BX62" s="182"/>
      <c r="BY62" s="166"/>
      <c r="BZ62" s="165"/>
      <c r="CA62" s="182"/>
      <c r="CB62" s="182"/>
      <c r="CC62" s="182">
        <v>4</v>
      </c>
      <c r="CD62" s="182"/>
      <c r="CE62" s="182"/>
      <c r="CF62" s="182">
        <v>14</v>
      </c>
      <c r="CG62" s="182">
        <v>4</v>
      </c>
      <c r="CH62" s="182"/>
      <c r="CI62" s="182"/>
      <c r="CJ62" s="182"/>
      <c r="CK62" s="182"/>
      <c r="CL62" s="182"/>
      <c r="CM62" s="182"/>
      <c r="CN62" s="167">
        <v>22</v>
      </c>
      <c r="CO62" s="166">
        <v>2</v>
      </c>
      <c r="CP62" s="182"/>
      <c r="CQ62" s="166">
        <v>2</v>
      </c>
      <c r="CR62" s="168"/>
      <c r="CS62" s="166">
        <v>41</v>
      </c>
      <c r="CT62" s="182">
        <v>110</v>
      </c>
      <c r="CU62" s="182">
        <v>31810</v>
      </c>
      <c r="CV62" s="182">
        <v>29424</v>
      </c>
      <c r="CW62" s="182">
        <v>4</v>
      </c>
      <c r="CX62" s="182">
        <v>32</v>
      </c>
      <c r="CY62" s="182"/>
      <c r="CZ62" s="182">
        <v>1</v>
      </c>
      <c r="DA62" s="182"/>
      <c r="DB62" s="182">
        <v>2</v>
      </c>
      <c r="DC62" s="182"/>
      <c r="DD62" s="166">
        <v>61424</v>
      </c>
      <c r="DE62" s="165">
        <v>832</v>
      </c>
      <c r="DF62" s="182">
        <v>8</v>
      </c>
      <c r="DG62" s="182">
        <v>388</v>
      </c>
      <c r="DH62" s="182">
        <v>300</v>
      </c>
      <c r="DI62" s="182">
        <v>34</v>
      </c>
      <c r="DJ62" s="182"/>
      <c r="DK62" s="182"/>
      <c r="DL62" s="167">
        <v>1562</v>
      </c>
      <c r="DM62" s="166"/>
      <c r="DN62" s="168"/>
      <c r="DO62" s="166"/>
      <c r="DP62" s="182"/>
      <c r="DQ62" s="166"/>
      <c r="DR62" s="168">
        <v>8</v>
      </c>
      <c r="DS62" s="166"/>
      <c r="DT62" s="182"/>
      <c r="DU62" s="166"/>
      <c r="DV62" s="165">
        <v>162</v>
      </c>
      <c r="DW62" s="182"/>
      <c r="DX62" s="167">
        <v>162</v>
      </c>
      <c r="DY62" s="166">
        <v>2</v>
      </c>
      <c r="DZ62" s="168"/>
      <c r="EA62" s="166">
        <v>58</v>
      </c>
      <c r="EB62" s="182"/>
      <c r="EC62" s="166">
        <v>58</v>
      </c>
      <c r="ED62" s="168"/>
      <c r="EE62" s="168"/>
      <c r="EF62" s="166">
        <v>4</v>
      </c>
      <c r="EG62" s="182">
        <v>1</v>
      </c>
      <c r="EH62" s="182">
        <v>7</v>
      </c>
      <c r="EI62" s="182">
        <v>0</v>
      </c>
      <c r="EJ62" s="182"/>
      <c r="EK62" s="182"/>
      <c r="EL62" s="182"/>
      <c r="EM62" s="166">
        <v>12</v>
      </c>
      <c r="EN62" s="165">
        <v>1559</v>
      </c>
      <c r="EO62" s="182">
        <v>203</v>
      </c>
      <c r="EP62" s="182">
        <v>32</v>
      </c>
      <c r="EQ62" s="182">
        <v>1015</v>
      </c>
      <c r="ER62" s="182">
        <v>6793</v>
      </c>
      <c r="ES62" s="182">
        <v>3</v>
      </c>
      <c r="ET62" s="182">
        <v>490</v>
      </c>
      <c r="EU62" s="182">
        <v>0</v>
      </c>
      <c r="EV62" s="182">
        <v>4</v>
      </c>
      <c r="EW62" s="182">
        <v>2</v>
      </c>
      <c r="EX62" s="182"/>
      <c r="EY62" s="182">
        <v>122</v>
      </c>
      <c r="EZ62" s="182"/>
      <c r="FA62" s="167">
        <v>10223</v>
      </c>
      <c r="FB62" s="166"/>
      <c r="FC62" s="165"/>
      <c r="FD62" s="182"/>
      <c r="FE62" s="182">
        <v>1</v>
      </c>
      <c r="FF62" s="167">
        <v>1</v>
      </c>
      <c r="FG62" s="166"/>
      <c r="FH62" s="182"/>
      <c r="FI62" s="166"/>
      <c r="FJ62" s="168">
        <v>16</v>
      </c>
      <c r="FK62" s="166">
        <v>6</v>
      </c>
      <c r="FL62" s="182">
        <v>9</v>
      </c>
      <c r="FM62" s="182"/>
      <c r="FN62" s="182">
        <v>10</v>
      </c>
      <c r="FO62" s="166">
        <v>25</v>
      </c>
      <c r="FP62" s="165"/>
      <c r="FQ62" s="182"/>
      <c r="FR62" s="182"/>
      <c r="FS62" s="167"/>
      <c r="FT62" s="166"/>
      <c r="FU62" s="182"/>
      <c r="FV62" s="166"/>
      <c r="FW62" s="168">
        <v>1</v>
      </c>
      <c r="FX62" s="168">
        <v>22</v>
      </c>
      <c r="FY62" s="166"/>
      <c r="FZ62" s="182">
        <v>21</v>
      </c>
      <c r="GA62" s="182"/>
      <c r="GB62" s="182">
        <v>4</v>
      </c>
      <c r="GC62" s="166">
        <v>25</v>
      </c>
      <c r="GD62" s="168"/>
      <c r="GE62" s="166">
        <v>3</v>
      </c>
      <c r="GF62" s="182">
        <v>7</v>
      </c>
      <c r="GG62" s="166">
        <v>10</v>
      </c>
      <c r="GH62" s="168"/>
      <c r="GI62" s="166">
        <v>1</v>
      </c>
      <c r="GJ62" s="182"/>
      <c r="GK62" s="182"/>
      <c r="GL62" s="166">
        <v>1</v>
      </c>
      <c r="GM62" s="168">
        <v>22</v>
      </c>
      <c r="GN62" s="166">
        <v>1</v>
      </c>
      <c r="GO62" s="182">
        <v>2</v>
      </c>
      <c r="GP62" s="182">
        <v>179</v>
      </c>
      <c r="GQ62" s="182">
        <v>1</v>
      </c>
      <c r="GR62" s="166">
        <v>183</v>
      </c>
      <c r="GS62" s="168">
        <v>159828</v>
      </c>
      <c r="GT62" s="234">
        <f>159828/52629283</f>
        <v>3.0368644771390863E-3</v>
      </c>
    </row>
    <row r="63" spans="2:202" s="147" customFormat="1" x14ac:dyDescent="0.2">
      <c r="B63" s="267" t="s">
        <v>45</v>
      </c>
      <c r="C63" s="178">
        <v>20</v>
      </c>
      <c r="D63" s="181"/>
      <c r="E63" s="181"/>
      <c r="F63" s="181"/>
      <c r="G63" s="178">
        <v>20</v>
      </c>
      <c r="H63" s="180"/>
      <c r="I63" s="178">
        <v>12</v>
      </c>
      <c r="J63" s="181"/>
      <c r="K63" s="178">
        <v>12</v>
      </c>
      <c r="L63" s="180"/>
      <c r="M63" s="180">
        <v>297</v>
      </c>
      <c r="N63" s="178">
        <v>60789</v>
      </c>
      <c r="O63" s="181">
        <v>251</v>
      </c>
      <c r="P63" s="181">
        <v>1</v>
      </c>
      <c r="Q63" s="181">
        <v>18</v>
      </c>
      <c r="R63" s="181"/>
      <c r="S63" s="181">
        <v>19</v>
      </c>
      <c r="T63" s="181"/>
      <c r="U63" s="181"/>
      <c r="V63" s="178">
        <v>61078</v>
      </c>
      <c r="W63" s="177">
        <v>6</v>
      </c>
      <c r="X63" s="181">
        <v>0</v>
      </c>
      <c r="Y63" s="178">
        <v>6</v>
      </c>
      <c r="Z63" s="177">
        <v>81</v>
      </c>
      <c r="AA63" s="181"/>
      <c r="AB63" s="178">
        <v>81</v>
      </c>
      <c r="AC63" s="177">
        <v>184</v>
      </c>
      <c r="AD63" s="181">
        <v>1</v>
      </c>
      <c r="AE63" s="179">
        <v>185</v>
      </c>
      <c r="AF63" s="178">
        <v>55</v>
      </c>
      <c r="AG63" s="181"/>
      <c r="AH63" s="181"/>
      <c r="AI63" s="181">
        <v>3</v>
      </c>
      <c r="AJ63" s="181"/>
      <c r="AK63" s="178">
        <v>58</v>
      </c>
      <c r="AL63" s="177"/>
      <c r="AM63" s="181"/>
      <c r="AN63" s="179"/>
      <c r="AO63" s="178"/>
      <c r="AP63" s="180"/>
      <c r="AQ63" s="178"/>
      <c r="AR63" s="181">
        <v>3</v>
      </c>
      <c r="AS63" s="181"/>
      <c r="AT63" s="178">
        <v>3</v>
      </c>
      <c r="AU63" s="177">
        <v>5</v>
      </c>
      <c r="AV63" s="181"/>
      <c r="AW63" s="181"/>
      <c r="AX63" s="181">
        <v>0</v>
      </c>
      <c r="AY63" s="181"/>
      <c r="AZ63" s="181"/>
      <c r="BA63" s="181"/>
      <c r="BB63" s="181"/>
      <c r="BC63" s="181">
        <v>0</v>
      </c>
      <c r="BD63" s="179">
        <v>5</v>
      </c>
      <c r="BE63" s="178"/>
      <c r="BF63" s="180">
        <v>1</v>
      </c>
      <c r="BG63" s="178">
        <v>1039</v>
      </c>
      <c r="BH63" s="181">
        <v>1204</v>
      </c>
      <c r="BI63" s="181">
        <v>53593</v>
      </c>
      <c r="BJ63" s="181">
        <v>3</v>
      </c>
      <c r="BK63" s="181">
        <v>86</v>
      </c>
      <c r="BL63" s="181"/>
      <c r="BM63" s="178">
        <v>55925</v>
      </c>
      <c r="BN63" s="180">
        <v>1</v>
      </c>
      <c r="BO63" s="180"/>
      <c r="BP63" s="180">
        <v>0</v>
      </c>
      <c r="BQ63" s="180">
        <v>3</v>
      </c>
      <c r="BR63" s="178">
        <v>3</v>
      </c>
      <c r="BS63" s="181"/>
      <c r="BT63" s="178">
        <v>3</v>
      </c>
      <c r="BU63" s="180"/>
      <c r="BV63" s="178">
        <v>2</v>
      </c>
      <c r="BW63" s="181"/>
      <c r="BX63" s="181"/>
      <c r="BY63" s="178">
        <v>2</v>
      </c>
      <c r="BZ63" s="177"/>
      <c r="CA63" s="181"/>
      <c r="CB63" s="181"/>
      <c r="CC63" s="181"/>
      <c r="CD63" s="181">
        <v>1</v>
      </c>
      <c r="CE63" s="181"/>
      <c r="CF63" s="181"/>
      <c r="CG63" s="181"/>
      <c r="CH63" s="181"/>
      <c r="CI63" s="181"/>
      <c r="CJ63" s="181"/>
      <c r="CK63" s="181"/>
      <c r="CL63" s="181"/>
      <c r="CM63" s="181"/>
      <c r="CN63" s="179">
        <v>1</v>
      </c>
      <c r="CO63" s="178">
        <v>3</v>
      </c>
      <c r="CP63" s="181"/>
      <c r="CQ63" s="178">
        <v>3</v>
      </c>
      <c r="CR63" s="180"/>
      <c r="CS63" s="178">
        <v>97</v>
      </c>
      <c r="CT63" s="181">
        <v>62</v>
      </c>
      <c r="CU63" s="181">
        <v>32482</v>
      </c>
      <c r="CV63" s="181">
        <v>40872</v>
      </c>
      <c r="CW63" s="181"/>
      <c r="CX63" s="181">
        <v>2</v>
      </c>
      <c r="CY63" s="181">
        <v>5</v>
      </c>
      <c r="CZ63" s="181"/>
      <c r="DA63" s="181"/>
      <c r="DB63" s="181">
        <v>1</v>
      </c>
      <c r="DC63" s="181"/>
      <c r="DD63" s="178">
        <v>73521</v>
      </c>
      <c r="DE63" s="177">
        <v>2669</v>
      </c>
      <c r="DF63" s="181"/>
      <c r="DG63" s="181">
        <v>51</v>
      </c>
      <c r="DH63" s="181">
        <v>18</v>
      </c>
      <c r="DI63" s="181"/>
      <c r="DJ63" s="181">
        <v>2</v>
      </c>
      <c r="DK63" s="181"/>
      <c r="DL63" s="179">
        <v>2740</v>
      </c>
      <c r="DM63" s="178"/>
      <c r="DN63" s="180"/>
      <c r="DO63" s="178"/>
      <c r="DP63" s="181"/>
      <c r="DQ63" s="178"/>
      <c r="DR63" s="180">
        <v>57</v>
      </c>
      <c r="DS63" s="178"/>
      <c r="DT63" s="181"/>
      <c r="DU63" s="178"/>
      <c r="DV63" s="177">
        <v>7</v>
      </c>
      <c r="DW63" s="181"/>
      <c r="DX63" s="179">
        <v>7</v>
      </c>
      <c r="DY63" s="178">
        <v>3</v>
      </c>
      <c r="DZ63" s="180">
        <v>0</v>
      </c>
      <c r="EA63" s="178">
        <v>61</v>
      </c>
      <c r="EB63" s="181"/>
      <c r="EC63" s="178">
        <v>61</v>
      </c>
      <c r="ED63" s="180">
        <v>1</v>
      </c>
      <c r="EE63" s="180"/>
      <c r="EF63" s="178">
        <v>20</v>
      </c>
      <c r="EG63" s="181">
        <v>3</v>
      </c>
      <c r="EH63" s="181">
        <v>8</v>
      </c>
      <c r="EI63" s="181"/>
      <c r="EJ63" s="181"/>
      <c r="EK63" s="181"/>
      <c r="EL63" s="181"/>
      <c r="EM63" s="178">
        <v>31</v>
      </c>
      <c r="EN63" s="177">
        <v>356</v>
      </c>
      <c r="EO63" s="181">
        <v>404</v>
      </c>
      <c r="EP63" s="181">
        <v>19</v>
      </c>
      <c r="EQ63" s="181">
        <v>186</v>
      </c>
      <c r="ER63" s="181">
        <v>1954</v>
      </c>
      <c r="ES63" s="181"/>
      <c r="ET63" s="181">
        <v>269</v>
      </c>
      <c r="EU63" s="181"/>
      <c r="EV63" s="181"/>
      <c r="EW63" s="181">
        <v>2</v>
      </c>
      <c r="EX63" s="181"/>
      <c r="EY63" s="181">
        <v>51</v>
      </c>
      <c r="EZ63" s="181"/>
      <c r="FA63" s="179">
        <v>3241</v>
      </c>
      <c r="FB63" s="178"/>
      <c r="FC63" s="177"/>
      <c r="FD63" s="181"/>
      <c r="FE63" s="181">
        <v>2</v>
      </c>
      <c r="FF63" s="179">
        <v>2</v>
      </c>
      <c r="FG63" s="178"/>
      <c r="FH63" s="181"/>
      <c r="FI63" s="178"/>
      <c r="FJ63" s="180">
        <v>1</v>
      </c>
      <c r="FK63" s="178">
        <v>5</v>
      </c>
      <c r="FL63" s="181"/>
      <c r="FM63" s="181"/>
      <c r="FN63" s="181"/>
      <c r="FO63" s="178">
        <v>5</v>
      </c>
      <c r="FP63" s="177"/>
      <c r="FQ63" s="181"/>
      <c r="FR63" s="181"/>
      <c r="FS63" s="179"/>
      <c r="FT63" s="178"/>
      <c r="FU63" s="181"/>
      <c r="FV63" s="178"/>
      <c r="FW63" s="180"/>
      <c r="FX63" s="180">
        <v>4</v>
      </c>
      <c r="FY63" s="178"/>
      <c r="FZ63" s="181">
        <v>2</v>
      </c>
      <c r="GA63" s="181">
        <v>2</v>
      </c>
      <c r="GB63" s="181"/>
      <c r="GC63" s="178">
        <v>4</v>
      </c>
      <c r="GD63" s="180"/>
      <c r="GE63" s="178">
        <v>12</v>
      </c>
      <c r="GF63" s="181"/>
      <c r="GG63" s="178">
        <v>12</v>
      </c>
      <c r="GH63" s="180"/>
      <c r="GI63" s="178">
        <v>6</v>
      </c>
      <c r="GJ63" s="181"/>
      <c r="GK63" s="181"/>
      <c r="GL63" s="178">
        <v>6</v>
      </c>
      <c r="GM63" s="180">
        <v>2</v>
      </c>
      <c r="GN63" s="178">
        <v>0</v>
      </c>
      <c r="GO63" s="181"/>
      <c r="GP63" s="181"/>
      <c r="GQ63" s="181">
        <v>6</v>
      </c>
      <c r="GR63" s="178">
        <v>6</v>
      </c>
      <c r="GS63" s="180">
        <v>197388</v>
      </c>
      <c r="GT63" s="268">
        <f>197388/52629283</f>
        <v>3.7505356096148982E-3</v>
      </c>
    </row>
    <row r="64" spans="2:202" s="147" customFormat="1" x14ac:dyDescent="0.2">
      <c r="B64" s="267" t="s">
        <v>50</v>
      </c>
      <c r="C64" s="178">
        <v>147</v>
      </c>
      <c r="D64" s="181"/>
      <c r="E64" s="181">
        <v>0</v>
      </c>
      <c r="F64" s="181">
        <v>28</v>
      </c>
      <c r="G64" s="178">
        <v>175</v>
      </c>
      <c r="H64" s="180"/>
      <c r="I64" s="178">
        <v>44</v>
      </c>
      <c r="J64" s="181"/>
      <c r="K64" s="178">
        <v>44</v>
      </c>
      <c r="L64" s="180"/>
      <c r="M64" s="180">
        <v>2133</v>
      </c>
      <c r="N64" s="178">
        <v>85159</v>
      </c>
      <c r="O64" s="181">
        <v>186</v>
      </c>
      <c r="P64" s="181">
        <v>14</v>
      </c>
      <c r="Q64" s="181">
        <v>89</v>
      </c>
      <c r="R64" s="181"/>
      <c r="S64" s="181">
        <v>404</v>
      </c>
      <c r="T64" s="181">
        <v>2</v>
      </c>
      <c r="U64" s="181"/>
      <c r="V64" s="178">
        <v>85854</v>
      </c>
      <c r="W64" s="177">
        <v>1403</v>
      </c>
      <c r="X64" s="181">
        <v>217</v>
      </c>
      <c r="Y64" s="178">
        <v>1620</v>
      </c>
      <c r="Z64" s="177">
        <v>2031</v>
      </c>
      <c r="AA64" s="181"/>
      <c r="AB64" s="178">
        <v>2031</v>
      </c>
      <c r="AC64" s="177">
        <v>9665</v>
      </c>
      <c r="AD64" s="181">
        <v>43</v>
      </c>
      <c r="AE64" s="179">
        <v>9708</v>
      </c>
      <c r="AF64" s="178">
        <v>3348</v>
      </c>
      <c r="AG64" s="181"/>
      <c r="AH64" s="181">
        <v>4</v>
      </c>
      <c r="AI64" s="181">
        <v>28</v>
      </c>
      <c r="AJ64" s="181"/>
      <c r="AK64" s="178">
        <v>3380</v>
      </c>
      <c r="AL64" s="177"/>
      <c r="AM64" s="181">
        <v>3</v>
      </c>
      <c r="AN64" s="179">
        <v>3</v>
      </c>
      <c r="AO64" s="178"/>
      <c r="AP64" s="180"/>
      <c r="AQ64" s="178">
        <v>46</v>
      </c>
      <c r="AR64" s="181">
        <v>34</v>
      </c>
      <c r="AS64" s="181"/>
      <c r="AT64" s="178">
        <v>80</v>
      </c>
      <c r="AU64" s="177">
        <v>36</v>
      </c>
      <c r="AV64" s="181"/>
      <c r="AW64" s="181"/>
      <c r="AX64" s="181"/>
      <c r="AY64" s="181"/>
      <c r="AZ64" s="181">
        <v>14</v>
      </c>
      <c r="BA64" s="181">
        <v>4</v>
      </c>
      <c r="BB64" s="181"/>
      <c r="BC64" s="181">
        <v>6</v>
      </c>
      <c r="BD64" s="179">
        <v>60</v>
      </c>
      <c r="BE64" s="178">
        <v>8</v>
      </c>
      <c r="BF64" s="180">
        <v>30</v>
      </c>
      <c r="BG64" s="178">
        <v>510858</v>
      </c>
      <c r="BH64" s="181">
        <v>113207</v>
      </c>
      <c r="BI64" s="181">
        <v>1570109</v>
      </c>
      <c r="BJ64" s="181">
        <v>5346</v>
      </c>
      <c r="BK64" s="181">
        <v>46144</v>
      </c>
      <c r="BL64" s="181"/>
      <c r="BM64" s="178">
        <v>2245664</v>
      </c>
      <c r="BN64" s="180">
        <v>51</v>
      </c>
      <c r="BO64" s="180"/>
      <c r="BP64" s="180">
        <v>1</v>
      </c>
      <c r="BQ64" s="180">
        <v>239</v>
      </c>
      <c r="BR64" s="178">
        <v>154</v>
      </c>
      <c r="BS64" s="181"/>
      <c r="BT64" s="178">
        <v>154</v>
      </c>
      <c r="BU64" s="180">
        <v>1</v>
      </c>
      <c r="BV64" s="178">
        <v>11</v>
      </c>
      <c r="BW64" s="181">
        <v>1</v>
      </c>
      <c r="BX64" s="181"/>
      <c r="BY64" s="178">
        <v>12</v>
      </c>
      <c r="BZ64" s="177"/>
      <c r="CA64" s="181">
        <v>3</v>
      </c>
      <c r="CB64" s="181">
        <v>2</v>
      </c>
      <c r="CC64" s="181">
        <v>1</v>
      </c>
      <c r="CD64" s="181">
        <v>5</v>
      </c>
      <c r="CE64" s="181"/>
      <c r="CF64" s="181">
        <v>4</v>
      </c>
      <c r="CG64" s="181"/>
      <c r="CH64" s="181"/>
      <c r="CI64" s="181">
        <v>1</v>
      </c>
      <c r="CJ64" s="181">
        <v>3</v>
      </c>
      <c r="CK64" s="181"/>
      <c r="CL64" s="181"/>
      <c r="CM64" s="181"/>
      <c r="CN64" s="179">
        <v>19</v>
      </c>
      <c r="CO64" s="178">
        <v>12</v>
      </c>
      <c r="CP64" s="181"/>
      <c r="CQ64" s="178">
        <v>12</v>
      </c>
      <c r="CR64" s="180"/>
      <c r="CS64" s="178">
        <v>204</v>
      </c>
      <c r="CT64" s="181">
        <v>842</v>
      </c>
      <c r="CU64" s="181">
        <v>83375</v>
      </c>
      <c r="CV64" s="181">
        <v>85080</v>
      </c>
      <c r="CW64" s="181">
        <v>124</v>
      </c>
      <c r="CX64" s="181">
        <v>107</v>
      </c>
      <c r="CY64" s="181">
        <v>19</v>
      </c>
      <c r="CZ64" s="181">
        <v>22</v>
      </c>
      <c r="DA64" s="181">
        <v>31</v>
      </c>
      <c r="DB64" s="181">
        <v>18</v>
      </c>
      <c r="DC64" s="181">
        <v>3</v>
      </c>
      <c r="DD64" s="178">
        <v>169825</v>
      </c>
      <c r="DE64" s="177">
        <v>21033</v>
      </c>
      <c r="DF64" s="181">
        <v>25</v>
      </c>
      <c r="DG64" s="181">
        <v>3304</v>
      </c>
      <c r="DH64" s="181">
        <v>344</v>
      </c>
      <c r="DI64" s="181">
        <v>10</v>
      </c>
      <c r="DJ64" s="181">
        <v>542</v>
      </c>
      <c r="DK64" s="181">
        <v>0</v>
      </c>
      <c r="DL64" s="179">
        <v>25258</v>
      </c>
      <c r="DM64" s="178"/>
      <c r="DN64" s="180">
        <v>1</v>
      </c>
      <c r="DO64" s="178"/>
      <c r="DP64" s="181"/>
      <c r="DQ64" s="178"/>
      <c r="DR64" s="180">
        <v>256</v>
      </c>
      <c r="DS64" s="178"/>
      <c r="DT64" s="181"/>
      <c r="DU64" s="178"/>
      <c r="DV64" s="177">
        <v>319</v>
      </c>
      <c r="DW64" s="181"/>
      <c r="DX64" s="179">
        <v>319</v>
      </c>
      <c r="DY64" s="178">
        <v>58</v>
      </c>
      <c r="DZ64" s="180">
        <v>11</v>
      </c>
      <c r="EA64" s="178">
        <v>342428</v>
      </c>
      <c r="EB64" s="181"/>
      <c r="EC64" s="178">
        <v>342428</v>
      </c>
      <c r="ED64" s="180">
        <v>8</v>
      </c>
      <c r="EE64" s="180"/>
      <c r="EF64" s="178">
        <v>107</v>
      </c>
      <c r="EG64" s="181">
        <v>79</v>
      </c>
      <c r="EH64" s="181">
        <v>462</v>
      </c>
      <c r="EI64" s="181">
        <v>1</v>
      </c>
      <c r="EJ64" s="181">
        <v>4</v>
      </c>
      <c r="EK64" s="181"/>
      <c r="EL64" s="181"/>
      <c r="EM64" s="178">
        <v>653</v>
      </c>
      <c r="EN64" s="177">
        <v>2191</v>
      </c>
      <c r="EO64" s="181">
        <v>5563</v>
      </c>
      <c r="EP64" s="181">
        <v>1098</v>
      </c>
      <c r="EQ64" s="181">
        <v>2829</v>
      </c>
      <c r="ER64" s="181">
        <v>10374</v>
      </c>
      <c r="ES64" s="181">
        <v>68</v>
      </c>
      <c r="ET64" s="181">
        <v>1978</v>
      </c>
      <c r="EU64" s="181">
        <v>51</v>
      </c>
      <c r="EV64" s="181">
        <v>14</v>
      </c>
      <c r="EW64" s="181">
        <v>11</v>
      </c>
      <c r="EX64" s="181"/>
      <c r="EY64" s="181">
        <v>600</v>
      </c>
      <c r="EZ64" s="181"/>
      <c r="FA64" s="179">
        <v>24777</v>
      </c>
      <c r="FB64" s="178">
        <v>2651</v>
      </c>
      <c r="FC64" s="177"/>
      <c r="FD64" s="181"/>
      <c r="FE64" s="181">
        <v>1</v>
      </c>
      <c r="FF64" s="179">
        <v>1</v>
      </c>
      <c r="FG64" s="178"/>
      <c r="FH64" s="181">
        <v>0</v>
      </c>
      <c r="FI64" s="178">
        <v>0</v>
      </c>
      <c r="FJ64" s="180">
        <v>16</v>
      </c>
      <c r="FK64" s="178">
        <v>73</v>
      </c>
      <c r="FL64" s="181">
        <v>12</v>
      </c>
      <c r="FM64" s="181"/>
      <c r="FN64" s="181">
        <v>3</v>
      </c>
      <c r="FO64" s="178">
        <v>88</v>
      </c>
      <c r="FP64" s="177">
        <v>5</v>
      </c>
      <c r="FQ64" s="181"/>
      <c r="FR64" s="181"/>
      <c r="FS64" s="179">
        <v>5</v>
      </c>
      <c r="FT64" s="178"/>
      <c r="FU64" s="181"/>
      <c r="FV64" s="178"/>
      <c r="FW64" s="180"/>
      <c r="FX64" s="180">
        <v>184</v>
      </c>
      <c r="FY64" s="178">
        <v>6</v>
      </c>
      <c r="FZ64" s="181">
        <v>13</v>
      </c>
      <c r="GA64" s="181">
        <v>3</v>
      </c>
      <c r="GB64" s="181">
        <v>0</v>
      </c>
      <c r="GC64" s="178">
        <v>22</v>
      </c>
      <c r="GD64" s="180">
        <v>1</v>
      </c>
      <c r="GE64" s="178">
        <v>42</v>
      </c>
      <c r="GF64" s="181">
        <v>14</v>
      </c>
      <c r="GG64" s="178">
        <v>56</v>
      </c>
      <c r="GH64" s="180"/>
      <c r="GI64" s="178">
        <v>6</v>
      </c>
      <c r="GJ64" s="181"/>
      <c r="GK64" s="181"/>
      <c r="GL64" s="178">
        <v>6</v>
      </c>
      <c r="GM64" s="180">
        <v>47</v>
      </c>
      <c r="GN64" s="178">
        <v>36</v>
      </c>
      <c r="GO64" s="181">
        <v>571</v>
      </c>
      <c r="GP64" s="181">
        <v>1</v>
      </c>
      <c r="GQ64" s="181">
        <v>23</v>
      </c>
      <c r="GR64" s="178">
        <v>631</v>
      </c>
      <c r="GS64" s="180">
        <v>2918581</v>
      </c>
      <c r="GT64" s="268">
        <f>2918581/52629283</f>
        <v>5.5455458133450153E-2</v>
      </c>
    </row>
    <row r="65" spans="2:202" s="147" customFormat="1" x14ac:dyDescent="0.2">
      <c r="B65" s="267" t="s">
        <v>66</v>
      </c>
      <c r="C65" s="178">
        <v>13</v>
      </c>
      <c r="D65" s="181">
        <v>4</v>
      </c>
      <c r="E65" s="181"/>
      <c r="F65" s="181">
        <v>5</v>
      </c>
      <c r="G65" s="178">
        <v>22</v>
      </c>
      <c r="H65" s="180"/>
      <c r="I65" s="178">
        <v>2</v>
      </c>
      <c r="J65" s="181"/>
      <c r="K65" s="178">
        <v>2</v>
      </c>
      <c r="L65" s="180"/>
      <c r="M65" s="180">
        <v>206</v>
      </c>
      <c r="N65" s="178">
        <v>13643</v>
      </c>
      <c r="O65" s="181">
        <v>80</v>
      </c>
      <c r="P65" s="181">
        <v>18</v>
      </c>
      <c r="Q65" s="181">
        <v>134</v>
      </c>
      <c r="R65" s="181"/>
      <c r="S65" s="181">
        <v>16</v>
      </c>
      <c r="T65" s="181">
        <v>1</v>
      </c>
      <c r="U65" s="181"/>
      <c r="V65" s="178">
        <v>13892</v>
      </c>
      <c r="W65" s="177">
        <v>16</v>
      </c>
      <c r="X65" s="181">
        <v>6</v>
      </c>
      <c r="Y65" s="178">
        <v>22</v>
      </c>
      <c r="Z65" s="177">
        <v>39</v>
      </c>
      <c r="AA65" s="181"/>
      <c r="AB65" s="178">
        <v>39</v>
      </c>
      <c r="AC65" s="177">
        <v>1652</v>
      </c>
      <c r="AD65" s="181">
        <v>12</v>
      </c>
      <c r="AE65" s="179">
        <v>1664</v>
      </c>
      <c r="AF65" s="178">
        <v>12</v>
      </c>
      <c r="AG65" s="181"/>
      <c r="AH65" s="181">
        <v>6</v>
      </c>
      <c r="AI65" s="181"/>
      <c r="AJ65" s="181"/>
      <c r="AK65" s="178">
        <v>18</v>
      </c>
      <c r="AL65" s="177"/>
      <c r="AM65" s="181"/>
      <c r="AN65" s="179"/>
      <c r="AO65" s="178"/>
      <c r="AP65" s="180"/>
      <c r="AQ65" s="178">
        <v>20</v>
      </c>
      <c r="AR65" s="181">
        <v>4</v>
      </c>
      <c r="AS65" s="181"/>
      <c r="AT65" s="178">
        <v>24</v>
      </c>
      <c r="AU65" s="177">
        <v>45</v>
      </c>
      <c r="AV65" s="181">
        <v>4</v>
      </c>
      <c r="AW65" s="181">
        <v>1</v>
      </c>
      <c r="AX65" s="181">
        <v>5</v>
      </c>
      <c r="AY65" s="181"/>
      <c r="AZ65" s="181">
        <v>23</v>
      </c>
      <c r="BA65" s="181">
        <v>2</v>
      </c>
      <c r="BB65" s="181"/>
      <c r="BC65" s="181">
        <v>0</v>
      </c>
      <c r="BD65" s="179">
        <v>80</v>
      </c>
      <c r="BE65" s="178"/>
      <c r="BF65" s="180">
        <v>3</v>
      </c>
      <c r="BG65" s="178">
        <v>54</v>
      </c>
      <c r="BH65" s="181">
        <v>396</v>
      </c>
      <c r="BI65" s="181">
        <v>4560</v>
      </c>
      <c r="BJ65" s="181">
        <v>31</v>
      </c>
      <c r="BK65" s="181">
        <v>27</v>
      </c>
      <c r="BL65" s="181"/>
      <c r="BM65" s="178">
        <v>5068</v>
      </c>
      <c r="BN65" s="180">
        <v>3</v>
      </c>
      <c r="BO65" s="180"/>
      <c r="BP65" s="180"/>
      <c r="BQ65" s="180">
        <v>1</v>
      </c>
      <c r="BR65" s="178">
        <v>13</v>
      </c>
      <c r="BS65" s="181"/>
      <c r="BT65" s="178">
        <v>13</v>
      </c>
      <c r="BU65" s="180"/>
      <c r="BV65" s="178">
        <v>3</v>
      </c>
      <c r="BW65" s="181"/>
      <c r="BX65" s="181"/>
      <c r="BY65" s="178">
        <v>3</v>
      </c>
      <c r="BZ65" s="177">
        <v>3</v>
      </c>
      <c r="CA65" s="181">
        <v>4</v>
      </c>
      <c r="CB65" s="181">
        <v>0</v>
      </c>
      <c r="CC65" s="181">
        <v>1</v>
      </c>
      <c r="CD65" s="181">
        <v>24</v>
      </c>
      <c r="CE65" s="181">
        <v>28</v>
      </c>
      <c r="CF65" s="181">
        <v>2</v>
      </c>
      <c r="CG65" s="181"/>
      <c r="CH65" s="181"/>
      <c r="CI65" s="181">
        <v>0</v>
      </c>
      <c r="CJ65" s="181">
        <v>0</v>
      </c>
      <c r="CK65" s="181"/>
      <c r="CL65" s="181"/>
      <c r="CM65" s="181"/>
      <c r="CN65" s="179">
        <v>62</v>
      </c>
      <c r="CO65" s="178"/>
      <c r="CP65" s="181"/>
      <c r="CQ65" s="178"/>
      <c r="CR65" s="180">
        <v>4</v>
      </c>
      <c r="CS65" s="178">
        <v>274</v>
      </c>
      <c r="CT65" s="181">
        <v>1141</v>
      </c>
      <c r="CU65" s="181">
        <v>38072</v>
      </c>
      <c r="CV65" s="181">
        <v>11869</v>
      </c>
      <c r="CW65" s="181">
        <v>64</v>
      </c>
      <c r="CX65" s="181">
        <v>49</v>
      </c>
      <c r="CY65" s="181">
        <v>23</v>
      </c>
      <c r="CZ65" s="181">
        <v>6</v>
      </c>
      <c r="DA65" s="181">
        <v>0</v>
      </c>
      <c r="DB65" s="181">
        <v>13</v>
      </c>
      <c r="DC65" s="181"/>
      <c r="DD65" s="178">
        <v>51511</v>
      </c>
      <c r="DE65" s="177">
        <v>1057</v>
      </c>
      <c r="DF65" s="181">
        <v>45</v>
      </c>
      <c r="DG65" s="181">
        <v>37</v>
      </c>
      <c r="DH65" s="181">
        <v>101</v>
      </c>
      <c r="DI65" s="181">
        <v>1</v>
      </c>
      <c r="DJ65" s="181">
        <v>1</v>
      </c>
      <c r="DK65" s="181"/>
      <c r="DL65" s="179">
        <v>1242</v>
      </c>
      <c r="DM65" s="178"/>
      <c r="DN65" s="180"/>
      <c r="DO65" s="178"/>
      <c r="DP65" s="181"/>
      <c r="DQ65" s="178"/>
      <c r="DR65" s="180">
        <v>38</v>
      </c>
      <c r="DS65" s="178"/>
      <c r="DT65" s="181"/>
      <c r="DU65" s="178"/>
      <c r="DV65" s="177">
        <v>162</v>
      </c>
      <c r="DW65" s="181">
        <v>1</v>
      </c>
      <c r="DX65" s="179">
        <v>163</v>
      </c>
      <c r="DY65" s="178">
        <v>1</v>
      </c>
      <c r="DZ65" s="180">
        <v>2</v>
      </c>
      <c r="EA65" s="178">
        <v>75</v>
      </c>
      <c r="EB65" s="181"/>
      <c r="EC65" s="178">
        <v>75</v>
      </c>
      <c r="ED65" s="180">
        <v>1</v>
      </c>
      <c r="EE65" s="180"/>
      <c r="EF65" s="178">
        <v>26</v>
      </c>
      <c r="EG65" s="181">
        <v>106</v>
      </c>
      <c r="EH65" s="181">
        <v>108</v>
      </c>
      <c r="EI65" s="181">
        <v>12</v>
      </c>
      <c r="EJ65" s="181"/>
      <c r="EK65" s="181"/>
      <c r="EL65" s="181"/>
      <c r="EM65" s="178">
        <v>252</v>
      </c>
      <c r="EN65" s="177">
        <v>598</v>
      </c>
      <c r="EO65" s="181">
        <v>291</v>
      </c>
      <c r="EP65" s="181">
        <v>16</v>
      </c>
      <c r="EQ65" s="181">
        <v>236</v>
      </c>
      <c r="ER65" s="181">
        <v>445</v>
      </c>
      <c r="ES65" s="181">
        <v>40</v>
      </c>
      <c r="ET65" s="181">
        <v>505</v>
      </c>
      <c r="EU65" s="181">
        <v>0</v>
      </c>
      <c r="EV65" s="181">
        <v>9</v>
      </c>
      <c r="EW65" s="181">
        <v>49</v>
      </c>
      <c r="EX65" s="181">
        <v>0</v>
      </c>
      <c r="EY65" s="181">
        <v>33</v>
      </c>
      <c r="EZ65" s="181">
        <v>0</v>
      </c>
      <c r="FA65" s="179">
        <v>2222</v>
      </c>
      <c r="FB65" s="178"/>
      <c r="FC65" s="177">
        <v>1</v>
      </c>
      <c r="FD65" s="181">
        <v>2</v>
      </c>
      <c r="FE65" s="181">
        <v>3</v>
      </c>
      <c r="FF65" s="179">
        <v>6</v>
      </c>
      <c r="FG65" s="178"/>
      <c r="FH65" s="181"/>
      <c r="FI65" s="178"/>
      <c r="FJ65" s="180"/>
      <c r="FK65" s="178">
        <v>19</v>
      </c>
      <c r="FL65" s="181"/>
      <c r="FM65" s="181">
        <v>1</v>
      </c>
      <c r="FN65" s="181">
        <v>4</v>
      </c>
      <c r="FO65" s="178">
        <v>24</v>
      </c>
      <c r="FP65" s="177"/>
      <c r="FQ65" s="181"/>
      <c r="FR65" s="181"/>
      <c r="FS65" s="179"/>
      <c r="FT65" s="178"/>
      <c r="FU65" s="181"/>
      <c r="FV65" s="178"/>
      <c r="FW65" s="180"/>
      <c r="FX65" s="180">
        <v>16</v>
      </c>
      <c r="FY65" s="178"/>
      <c r="FZ65" s="181">
        <v>33</v>
      </c>
      <c r="GA65" s="181">
        <v>27</v>
      </c>
      <c r="GB65" s="181">
        <v>2</v>
      </c>
      <c r="GC65" s="178">
        <v>62</v>
      </c>
      <c r="GD65" s="180"/>
      <c r="GE65" s="178">
        <v>26</v>
      </c>
      <c r="GF65" s="181"/>
      <c r="GG65" s="178">
        <v>26</v>
      </c>
      <c r="GH65" s="180"/>
      <c r="GI65" s="178">
        <v>6</v>
      </c>
      <c r="GJ65" s="181"/>
      <c r="GK65" s="181"/>
      <c r="GL65" s="178">
        <v>6</v>
      </c>
      <c r="GM65" s="180">
        <v>33</v>
      </c>
      <c r="GN65" s="178">
        <v>174</v>
      </c>
      <c r="GO65" s="181">
        <v>12</v>
      </c>
      <c r="GP65" s="181">
        <v>7</v>
      </c>
      <c r="GQ65" s="181">
        <v>4</v>
      </c>
      <c r="GR65" s="178">
        <v>197</v>
      </c>
      <c r="GS65" s="180">
        <v>77003</v>
      </c>
      <c r="GT65" s="268">
        <f>77003/52629283</f>
        <v>1.4631208257197804E-3</v>
      </c>
    </row>
    <row r="66" spans="2:202" s="147" customFormat="1" x14ac:dyDescent="0.2">
      <c r="B66" s="267" t="s">
        <v>68</v>
      </c>
      <c r="C66" s="178">
        <v>82</v>
      </c>
      <c r="D66" s="181"/>
      <c r="E66" s="181"/>
      <c r="F66" s="181">
        <v>2</v>
      </c>
      <c r="G66" s="178">
        <v>84</v>
      </c>
      <c r="H66" s="180"/>
      <c r="I66" s="178"/>
      <c r="J66" s="181"/>
      <c r="K66" s="178"/>
      <c r="L66" s="180"/>
      <c r="M66" s="180">
        <v>321</v>
      </c>
      <c r="N66" s="178">
        <v>823</v>
      </c>
      <c r="O66" s="181">
        <v>2</v>
      </c>
      <c r="P66" s="181">
        <v>9</v>
      </c>
      <c r="Q66" s="181">
        <v>1</v>
      </c>
      <c r="R66" s="181">
        <v>3</v>
      </c>
      <c r="S66" s="181">
        <v>49</v>
      </c>
      <c r="T66" s="181">
        <v>2</v>
      </c>
      <c r="U66" s="181">
        <v>3</v>
      </c>
      <c r="V66" s="178">
        <v>892</v>
      </c>
      <c r="W66" s="177">
        <v>6</v>
      </c>
      <c r="X66" s="181">
        <v>2</v>
      </c>
      <c r="Y66" s="178">
        <v>8</v>
      </c>
      <c r="Z66" s="177">
        <v>124</v>
      </c>
      <c r="AA66" s="181"/>
      <c r="AB66" s="178">
        <v>124</v>
      </c>
      <c r="AC66" s="177">
        <v>669</v>
      </c>
      <c r="AD66" s="181">
        <v>4</v>
      </c>
      <c r="AE66" s="179">
        <v>673</v>
      </c>
      <c r="AF66" s="178">
        <v>66</v>
      </c>
      <c r="AG66" s="181"/>
      <c r="AH66" s="181"/>
      <c r="AI66" s="181"/>
      <c r="AJ66" s="181"/>
      <c r="AK66" s="178">
        <v>66</v>
      </c>
      <c r="AL66" s="177"/>
      <c r="AM66" s="181"/>
      <c r="AN66" s="179"/>
      <c r="AO66" s="178"/>
      <c r="AP66" s="180"/>
      <c r="AQ66" s="178"/>
      <c r="AR66" s="181"/>
      <c r="AS66" s="181"/>
      <c r="AT66" s="178"/>
      <c r="AU66" s="177">
        <v>2</v>
      </c>
      <c r="AV66" s="181"/>
      <c r="AW66" s="181"/>
      <c r="AX66" s="181"/>
      <c r="AY66" s="181"/>
      <c r="AZ66" s="181"/>
      <c r="BA66" s="181"/>
      <c r="BB66" s="181"/>
      <c r="BC66" s="181"/>
      <c r="BD66" s="179">
        <v>2</v>
      </c>
      <c r="BE66" s="178"/>
      <c r="BF66" s="180">
        <v>3</v>
      </c>
      <c r="BG66" s="178">
        <v>31</v>
      </c>
      <c r="BH66" s="181">
        <v>2487</v>
      </c>
      <c r="BI66" s="181">
        <v>500</v>
      </c>
      <c r="BJ66" s="181">
        <v>10</v>
      </c>
      <c r="BK66" s="181">
        <v>118</v>
      </c>
      <c r="BL66" s="181"/>
      <c r="BM66" s="178">
        <v>3146</v>
      </c>
      <c r="BN66" s="180"/>
      <c r="BO66" s="180"/>
      <c r="BP66" s="180"/>
      <c r="BQ66" s="180">
        <v>2</v>
      </c>
      <c r="BR66" s="178">
        <v>44</v>
      </c>
      <c r="BS66" s="181"/>
      <c r="BT66" s="178">
        <v>44</v>
      </c>
      <c r="BU66" s="180"/>
      <c r="BV66" s="178"/>
      <c r="BW66" s="181"/>
      <c r="BX66" s="181"/>
      <c r="BY66" s="178"/>
      <c r="BZ66" s="177"/>
      <c r="CA66" s="181"/>
      <c r="CB66" s="181"/>
      <c r="CC66" s="181">
        <v>1</v>
      </c>
      <c r="CD66" s="181"/>
      <c r="CE66" s="181"/>
      <c r="CF66" s="181"/>
      <c r="CG66" s="181"/>
      <c r="CH66" s="181"/>
      <c r="CI66" s="181"/>
      <c r="CJ66" s="181"/>
      <c r="CK66" s="181"/>
      <c r="CL66" s="181"/>
      <c r="CM66" s="181"/>
      <c r="CN66" s="179">
        <v>1</v>
      </c>
      <c r="CO66" s="178"/>
      <c r="CP66" s="181"/>
      <c r="CQ66" s="178"/>
      <c r="CR66" s="180"/>
      <c r="CS66" s="178">
        <v>24</v>
      </c>
      <c r="CT66" s="181">
        <v>471</v>
      </c>
      <c r="CU66" s="181">
        <v>4819</v>
      </c>
      <c r="CV66" s="181">
        <v>3959</v>
      </c>
      <c r="CW66" s="181">
        <v>1</v>
      </c>
      <c r="CX66" s="181">
        <v>0</v>
      </c>
      <c r="CY66" s="181"/>
      <c r="CZ66" s="181"/>
      <c r="DA66" s="181"/>
      <c r="DB66" s="181"/>
      <c r="DC66" s="181"/>
      <c r="DD66" s="178">
        <v>9274</v>
      </c>
      <c r="DE66" s="177">
        <v>723</v>
      </c>
      <c r="DF66" s="181">
        <v>5</v>
      </c>
      <c r="DG66" s="181">
        <v>193</v>
      </c>
      <c r="DH66" s="181">
        <v>146</v>
      </c>
      <c r="DI66" s="181"/>
      <c r="DJ66" s="181">
        <v>15</v>
      </c>
      <c r="DK66" s="181"/>
      <c r="DL66" s="179">
        <v>1082</v>
      </c>
      <c r="DM66" s="178"/>
      <c r="DN66" s="180"/>
      <c r="DO66" s="178"/>
      <c r="DP66" s="181"/>
      <c r="DQ66" s="178"/>
      <c r="DR66" s="180">
        <v>154</v>
      </c>
      <c r="DS66" s="178"/>
      <c r="DT66" s="181"/>
      <c r="DU66" s="178"/>
      <c r="DV66" s="177">
        <v>2</v>
      </c>
      <c r="DW66" s="181"/>
      <c r="DX66" s="179">
        <v>2</v>
      </c>
      <c r="DY66" s="178"/>
      <c r="DZ66" s="180"/>
      <c r="EA66" s="178">
        <v>59</v>
      </c>
      <c r="EB66" s="181"/>
      <c r="EC66" s="178">
        <v>59</v>
      </c>
      <c r="ED66" s="180"/>
      <c r="EE66" s="180"/>
      <c r="EF66" s="178">
        <v>30</v>
      </c>
      <c r="EG66" s="181">
        <v>7</v>
      </c>
      <c r="EH66" s="181">
        <v>141</v>
      </c>
      <c r="EI66" s="181"/>
      <c r="EJ66" s="181">
        <v>2</v>
      </c>
      <c r="EK66" s="181"/>
      <c r="EL66" s="181"/>
      <c r="EM66" s="178">
        <v>180</v>
      </c>
      <c r="EN66" s="177">
        <v>137</v>
      </c>
      <c r="EO66" s="181">
        <v>47</v>
      </c>
      <c r="EP66" s="181">
        <v>25</v>
      </c>
      <c r="EQ66" s="181">
        <v>148</v>
      </c>
      <c r="ER66" s="181">
        <v>80</v>
      </c>
      <c r="ES66" s="181">
        <v>4</v>
      </c>
      <c r="ET66" s="181">
        <v>149</v>
      </c>
      <c r="EU66" s="181">
        <v>11</v>
      </c>
      <c r="EV66" s="181">
        <v>1</v>
      </c>
      <c r="EW66" s="181">
        <v>8</v>
      </c>
      <c r="EX66" s="181"/>
      <c r="EY66" s="181">
        <v>23</v>
      </c>
      <c r="EZ66" s="181"/>
      <c r="FA66" s="179">
        <v>633</v>
      </c>
      <c r="FB66" s="178">
        <v>0</v>
      </c>
      <c r="FC66" s="177"/>
      <c r="FD66" s="181"/>
      <c r="FE66" s="181"/>
      <c r="FF66" s="179"/>
      <c r="FG66" s="178"/>
      <c r="FH66" s="181"/>
      <c r="FI66" s="178"/>
      <c r="FJ66" s="180"/>
      <c r="FK66" s="178">
        <v>1</v>
      </c>
      <c r="FL66" s="181"/>
      <c r="FM66" s="181"/>
      <c r="FN66" s="181"/>
      <c r="FO66" s="178">
        <v>1</v>
      </c>
      <c r="FP66" s="177"/>
      <c r="FQ66" s="181"/>
      <c r="FR66" s="181"/>
      <c r="FS66" s="179"/>
      <c r="FT66" s="178"/>
      <c r="FU66" s="181"/>
      <c r="FV66" s="178"/>
      <c r="FW66" s="180"/>
      <c r="FX66" s="180">
        <v>3</v>
      </c>
      <c r="FY66" s="178"/>
      <c r="FZ66" s="181"/>
      <c r="GA66" s="181"/>
      <c r="GB66" s="181"/>
      <c r="GC66" s="178"/>
      <c r="GD66" s="180"/>
      <c r="GE66" s="178">
        <v>7</v>
      </c>
      <c r="GF66" s="181"/>
      <c r="GG66" s="178">
        <v>7</v>
      </c>
      <c r="GH66" s="180"/>
      <c r="GI66" s="178">
        <v>1</v>
      </c>
      <c r="GJ66" s="181"/>
      <c r="GK66" s="181"/>
      <c r="GL66" s="178">
        <v>1</v>
      </c>
      <c r="GM66" s="180">
        <v>0</v>
      </c>
      <c r="GN66" s="178"/>
      <c r="GO66" s="181"/>
      <c r="GP66" s="181"/>
      <c r="GQ66" s="181"/>
      <c r="GR66" s="178"/>
      <c r="GS66" s="180">
        <v>16762</v>
      </c>
      <c r="GT66" s="268">
        <f>16762/52629283</f>
        <v>3.184918935718733E-4</v>
      </c>
    </row>
    <row r="67" spans="2:202" s="147" customFormat="1" x14ac:dyDescent="0.2">
      <c r="B67" s="267" t="s">
        <v>81</v>
      </c>
      <c r="C67" s="178">
        <v>4</v>
      </c>
      <c r="D67" s="181"/>
      <c r="E67" s="181">
        <v>1</v>
      </c>
      <c r="F67" s="181"/>
      <c r="G67" s="178">
        <v>5</v>
      </c>
      <c r="H67" s="180"/>
      <c r="I67" s="178"/>
      <c r="J67" s="181"/>
      <c r="K67" s="178"/>
      <c r="L67" s="180"/>
      <c r="M67" s="180">
        <v>80</v>
      </c>
      <c r="N67" s="178">
        <v>77751</v>
      </c>
      <c r="O67" s="181">
        <v>666</v>
      </c>
      <c r="P67" s="181">
        <v>7</v>
      </c>
      <c r="Q67" s="181">
        <v>5</v>
      </c>
      <c r="R67" s="181"/>
      <c r="S67" s="181">
        <v>424</v>
      </c>
      <c r="T67" s="181"/>
      <c r="U67" s="181">
        <v>0</v>
      </c>
      <c r="V67" s="178">
        <v>78853</v>
      </c>
      <c r="W67" s="177">
        <v>11</v>
      </c>
      <c r="X67" s="181">
        <v>4</v>
      </c>
      <c r="Y67" s="178">
        <v>15</v>
      </c>
      <c r="Z67" s="177">
        <v>230</v>
      </c>
      <c r="AA67" s="181"/>
      <c r="AB67" s="178">
        <v>230</v>
      </c>
      <c r="AC67" s="177">
        <v>262</v>
      </c>
      <c r="AD67" s="181"/>
      <c r="AE67" s="179">
        <v>262</v>
      </c>
      <c r="AF67" s="178">
        <v>13</v>
      </c>
      <c r="AG67" s="181"/>
      <c r="AH67" s="181"/>
      <c r="AI67" s="181"/>
      <c r="AJ67" s="181"/>
      <c r="AK67" s="178">
        <v>13</v>
      </c>
      <c r="AL67" s="177"/>
      <c r="AM67" s="181"/>
      <c r="AN67" s="179"/>
      <c r="AO67" s="178"/>
      <c r="AP67" s="180"/>
      <c r="AQ67" s="178">
        <v>8</v>
      </c>
      <c r="AR67" s="181">
        <v>2</v>
      </c>
      <c r="AS67" s="181"/>
      <c r="AT67" s="178">
        <v>10</v>
      </c>
      <c r="AU67" s="177">
        <v>6</v>
      </c>
      <c r="AV67" s="181">
        <v>3</v>
      </c>
      <c r="AW67" s="181"/>
      <c r="AX67" s="181">
        <v>0</v>
      </c>
      <c r="AY67" s="181"/>
      <c r="AZ67" s="181">
        <v>3</v>
      </c>
      <c r="BA67" s="181"/>
      <c r="BB67" s="181"/>
      <c r="BC67" s="181"/>
      <c r="BD67" s="179">
        <v>12</v>
      </c>
      <c r="BE67" s="178"/>
      <c r="BF67" s="180">
        <v>2</v>
      </c>
      <c r="BG67" s="178">
        <v>67</v>
      </c>
      <c r="BH67" s="181">
        <v>75</v>
      </c>
      <c r="BI67" s="181">
        <v>286</v>
      </c>
      <c r="BJ67" s="181">
        <v>5</v>
      </c>
      <c r="BK67" s="181">
        <v>15</v>
      </c>
      <c r="BL67" s="181"/>
      <c r="BM67" s="178">
        <v>448</v>
      </c>
      <c r="BN67" s="180"/>
      <c r="BO67" s="180"/>
      <c r="BP67" s="180"/>
      <c r="BQ67" s="180">
        <v>2</v>
      </c>
      <c r="BR67" s="178">
        <v>0</v>
      </c>
      <c r="BS67" s="181"/>
      <c r="BT67" s="178">
        <v>0</v>
      </c>
      <c r="BU67" s="180">
        <v>1</v>
      </c>
      <c r="BV67" s="178"/>
      <c r="BW67" s="181"/>
      <c r="BX67" s="181"/>
      <c r="BY67" s="178"/>
      <c r="BZ67" s="177"/>
      <c r="CA67" s="181"/>
      <c r="CB67" s="181"/>
      <c r="CC67" s="181"/>
      <c r="CD67" s="181"/>
      <c r="CE67" s="181"/>
      <c r="CF67" s="181"/>
      <c r="CG67" s="181"/>
      <c r="CH67" s="181"/>
      <c r="CI67" s="181">
        <v>1</v>
      </c>
      <c r="CJ67" s="181">
        <v>0</v>
      </c>
      <c r="CK67" s="181"/>
      <c r="CL67" s="181"/>
      <c r="CM67" s="181"/>
      <c r="CN67" s="179">
        <v>1</v>
      </c>
      <c r="CO67" s="178"/>
      <c r="CP67" s="181"/>
      <c r="CQ67" s="178"/>
      <c r="CR67" s="180"/>
      <c r="CS67" s="178">
        <v>38</v>
      </c>
      <c r="CT67" s="181">
        <v>98</v>
      </c>
      <c r="CU67" s="181">
        <v>17126</v>
      </c>
      <c r="CV67" s="181">
        <v>1680</v>
      </c>
      <c r="CW67" s="181">
        <v>7</v>
      </c>
      <c r="CX67" s="181">
        <v>13</v>
      </c>
      <c r="CY67" s="181">
        <v>1</v>
      </c>
      <c r="CZ67" s="181">
        <v>2</v>
      </c>
      <c r="DA67" s="181"/>
      <c r="DB67" s="181">
        <v>1</v>
      </c>
      <c r="DC67" s="181">
        <v>12</v>
      </c>
      <c r="DD67" s="178">
        <v>18978</v>
      </c>
      <c r="DE67" s="177">
        <v>237</v>
      </c>
      <c r="DF67" s="181">
        <v>8</v>
      </c>
      <c r="DG67" s="181">
        <v>24</v>
      </c>
      <c r="DH67" s="181">
        <v>33</v>
      </c>
      <c r="DI67" s="181"/>
      <c r="DJ67" s="181"/>
      <c r="DK67" s="181"/>
      <c r="DL67" s="179">
        <v>302</v>
      </c>
      <c r="DM67" s="178"/>
      <c r="DN67" s="180"/>
      <c r="DO67" s="178"/>
      <c r="DP67" s="181"/>
      <c r="DQ67" s="178"/>
      <c r="DR67" s="180">
        <v>3</v>
      </c>
      <c r="DS67" s="178"/>
      <c r="DT67" s="181"/>
      <c r="DU67" s="178"/>
      <c r="DV67" s="177">
        <v>24</v>
      </c>
      <c r="DW67" s="181"/>
      <c r="DX67" s="179">
        <v>24</v>
      </c>
      <c r="DY67" s="178">
        <v>2</v>
      </c>
      <c r="DZ67" s="180">
        <v>2</v>
      </c>
      <c r="EA67" s="178">
        <v>183</v>
      </c>
      <c r="EB67" s="181"/>
      <c r="EC67" s="178">
        <v>183</v>
      </c>
      <c r="ED67" s="180"/>
      <c r="EE67" s="180"/>
      <c r="EF67" s="178">
        <v>4</v>
      </c>
      <c r="EG67" s="181">
        <v>5</v>
      </c>
      <c r="EH67" s="181">
        <v>15</v>
      </c>
      <c r="EI67" s="181"/>
      <c r="EJ67" s="181"/>
      <c r="EK67" s="181"/>
      <c r="EL67" s="181"/>
      <c r="EM67" s="178">
        <v>24</v>
      </c>
      <c r="EN67" s="177">
        <v>392</v>
      </c>
      <c r="EO67" s="181">
        <v>286</v>
      </c>
      <c r="EP67" s="181">
        <v>167</v>
      </c>
      <c r="EQ67" s="181">
        <v>511</v>
      </c>
      <c r="ER67" s="181">
        <v>2835</v>
      </c>
      <c r="ES67" s="181">
        <v>2</v>
      </c>
      <c r="ET67" s="181">
        <v>186</v>
      </c>
      <c r="EU67" s="181">
        <v>1</v>
      </c>
      <c r="EV67" s="181"/>
      <c r="EW67" s="181">
        <v>1</v>
      </c>
      <c r="EX67" s="181">
        <v>0</v>
      </c>
      <c r="EY67" s="181">
        <v>82</v>
      </c>
      <c r="EZ67" s="181"/>
      <c r="FA67" s="179">
        <v>4463</v>
      </c>
      <c r="FB67" s="178">
        <v>1</v>
      </c>
      <c r="FC67" s="177"/>
      <c r="FD67" s="181">
        <v>1</v>
      </c>
      <c r="FE67" s="181"/>
      <c r="FF67" s="179">
        <v>1</v>
      </c>
      <c r="FG67" s="178"/>
      <c r="FH67" s="181"/>
      <c r="FI67" s="178"/>
      <c r="FJ67" s="180">
        <v>2</v>
      </c>
      <c r="FK67" s="178">
        <v>0</v>
      </c>
      <c r="FL67" s="181"/>
      <c r="FM67" s="181"/>
      <c r="FN67" s="181"/>
      <c r="FO67" s="178">
        <v>0</v>
      </c>
      <c r="FP67" s="177"/>
      <c r="FQ67" s="181"/>
      <c r="FR67" s="181"/>
      <c r="FS67" s="179"/>
      <c r="FT67" s="178">
        <v>6</v>
      </c>
      <c r="FU67" s="181"/>
      <c r="FV67" s="178">
        <v>6</v>
      </c>
      <c r="FW67" s="180"/>
      <c r="FX67" s="180">
        <v>5</v>
      </c>
      <c r="FY67" s="178"/>
      <c r="FZ67" s="181"/>
      <c r="GA67" s="181">
        <v>3</v>
      </c>
      <c r="GB67" s="181"/>
      <c r="GC67" s="178">
        <v>3</v>
      </c>
      <c r="GD67" s="180"/>
      <c r="GE67" s="178">
        <v>6</v>
      </c>
      <c r="GF67" s="181"/>
      <c r="GG67" s="178">
        <v>6</v>
      </c>
      <c r="GH67" s="180"/>
      <c r="GI67" s="178"/>
      <c r="GJ67" s="181"/>
      <c r="GK67" s="181"/>
      <c r="GL67" s="178"/>
      <c r="GM67" s="180">
        <v>16</v>
      </c>
      <c r="GN67" s="178">
        <v>1</v>
      </c>
      <c r="GO67" s="181"/>
      <c r="GP67" s="181"/>
      <c r="GQ67" s="181"/>
      <c r="GR67" s="178">
        <v>1</v>
      </c>
      <c r="GS67" s="180">
        <v>103956</v>
      </c>
      <c r="GT67" s="268">
        <f>103956/52629283</f>
        <v>1.9752501663380063E-3</v>
      </c>
    </row>
    <row r="68" spans="2:202" s="147" customFormat="1" x14ac:dyDescent="0.2">
      <c r="B68" s="267" t="s">
        <v>130</v>
      </c>
      <c r="C68" s="178">
        <v>16</v>
      </c>
      <c r="D68" s="181"/>
      <c r="E68" s="181"/>
      <c r="F68" s="181"/>
      <c r="G68" s="178">
        <v>16</v>
      </c>
      <c r="H68" s="180"/>
      <c r="I68" s="178">
        <v>1</v>
      </c>
      <c r="J68" s="181"/>
      <c r="K68" s="178">
        <v>1</v>
      </c>
      <c r="L68" s="180"/>
      <c r="M68" s="180">
        <v>135</v>
      </c>
      <c r="N68" s="178">
        <v>71929</v>
      </c>
      <c r="O68" s="181">
        <v>114</v>
      </c>
      <c r="P68" s="181">
        <v>0</v>
      </c>
      <c r="Q68" s="181"/>
      <c r="R68" s="181"/>
      <c r="S68" s="181">
        <v>16</v>
      </c>
      <c r="T68" s="181"/>
      <c r="U68" s="181"/>
      <c r="V68" s="178">
        <v>72059</v>
      </c>
      <c r="W68" s="177"/>
      <c r="X68" s="181"/>
      <c r="Y68" s="178"/>
      <c r="Z68" s="177">
        <v>8</v>
      </c>
      <c r="AA68" s="181"/>
      <c r="AB68" s="178">
        <v>8</v>
      </c>
      <c r="AC68" s="177">
        <v>148</v>
      </c>
      <c r="AD68" s="181">
        <v>1</v>
      </c>
      <c r="AE68" s="179">
        <v>149</v>
      </c>
      <c r="AF68" s="178">
        <v>41</v>
      </c>
      <c r="AG68" s="181"/>
      <c r="AH68" s="181"/>
      <c r="AI68" s="181">
        <v>1</v>
      </c>
      <c r="AJ68" s="181"/>
      <c r="AK68" s="178">
        <v>42</v>
      </c>
      <c r="AL68" s="177"/>
      <c r="AM68" s="181"/>
      <c r="AN68" s="179"/>
      <c r="AO68" s="178"/>
      <c r="AP68" s="180"/>
      <c r="AQ68" s="178"/>
      <c r="AR68" s="181"/>
      <c r="AS68" s="181"/>
      <c r="AT68" s="178"/>
      <c r="AU68" s="177"/>
      <c r="AV68" s="181"/>
      <c r="AW68" s="181"/>
      <c r="AX68" s="181"/>
      <c r="AY68" s="181"/>
      <c r="AZ68" s="181"/>
      <c r="BA68" s="181"/>
      <c r="BB68" s="181"/>
      <c r="BC68" s="181"/>
      <c r="BD68" s="179"/>
      <c r="BE68" s="178"/>
      <c r="BF68" s="180">
        <v>4</v>
      </c>
      <c r="BG68" s="178">
        <v>803</v>
      </c>
      <c r="BH68" s="181">
        <v>21413</v>
      </c>
      <c r="BI68" s="181">
        <v>42206</v>
      </c>
      <c r="BJ68" s="181">
        <v>2</v>
      </c>
      <c r="BK68" s="181">
        <v>610</v>
      </c>
      <c r="BL68" s="181"/>
      <c r="BM68" s="178">
        <v>65034</v>
      </c>
      <c r="BN68" s="180">
        <v>1</v>
      </c>
      <c r="BO68" s="180"/>
      <c r="BP68" s="180"/>
      <c r="BQ68" s="180">
        <v>2</v>
      </c>
      <c r="BR68" s="178">
        <v>7</v>
      </c>
      <c r="BS68" s="181"/>
      <c r="BT68" s="178">
        <v>7</v>
      </c>
      <c r="BU68" s="180"/>
      <c r="BV68" s="178"/>
      <c r="BW68" s="181"/>
      <c r="BX68" s="181"/>
      <c r="BY68" s="178"/>
      <c r="BZ68" s="177"/>
      <c r="CA68" s="181"/>
      <c r="CB68" s="181"/>
      <c r="CC68" s="181"/>
      <c r="CD68" s="181"/>
      <c r="CE68" s="181"/>
      <c r="CF68" s="181"/>
      <c r="CG68" s="181"/>
      <c r="CH68" s="181"/>
      <c r="CI68" s="181"/>
      <c r="CJ68" s="181"/>
      <c r="CK68" s="181"/>
      <c r="CL68" s="181"/>
      <c r="CM68" s="181"/>
      <c r="CN68" s="179"/>
      <c r="CO68" s="178"/>
      <c r="CP68" s="181"/>
      <c r="CQ68" s="178"/>
      <c r="CR68" s="180">
        <v>1</v>
      </c>
      <c r="CS68" s="178">
        <v>35</v>
      </c>
      <c r="CT68" s="181">
        <v>16</v>
      </c>
      <c r="CU68" s="181">
        <v>12998</v>
      </c>
      <c r="CV68" s="181">
        <v>53502</v>
      </c>
      <c r="CW68" s="181"/>
      <c r="CX68" s="181"/>
      <c r="CY68" s="181"/>
      <c r="CZ68" s="181"/>
      <c r="DA68" s="181"/>
      <c r="DB68" s="181"/>
      <c r="DC68" s="181"/>
      <c r="DD68" s="178">
        <v>66551</v>
      </c>
      <c r="DE68" s="177">
        <v>2718</v>
      </c>
      <c r="DF68" s="181"/>
      <c r="DG68" s="181">
        <v>43</v>
      </c>
      <c r="DH68" s="181">
        <v>13</v>
      </c>
      <c r="DI68" s="181"/>
      <c r="DJ68" s="181">
        <v>2</v>
      </c>
      <c r="DK68" s="181"/>
      <c r="DL68" s="179">
        <v>2776</v>
      </c>
      <c r="DM68" s="178"/>
      <c r="DN68" s="180"/>
      <c r="DO68" s="178"/>
      <c r="DP68" s="181"/>
      <c r="DQ68" s="178"/>
      <c r="DR68" s="180">
        <v>40</v>
      </c>
      <c r="DS68" s="178"/>
      <c r="DT68" s="181"/>
      <c r="DU68" s="178"/>
      <c r="DV68" s="177"/>
      <c r="DW68" s="181"/>
      <c r="DX68" s="179"/>
      <c r="DY68" s="178">
        <v>1</v>
      </c>
      <c r="DZ68" s="180">
        <v>1</v>
      </c>
      <c r="EA68" s="178">
        <v>90</v>
      </c>
      <c r="EB68" s="181"/>
      <c r="EC68" s="178">
        <v>90</v>
      </c>
      <c r="ED68" s="180"/>
      <c r="EE68" s="180"/>
      <c r="EF68" s="178">
        <v>12</v>
      </c>
      <c r="EG68" s="181"/>
      <c r="EH68" s="181">
        <v>1</v>
      </c>
      <c r="EI68" s="181"/>
      <c r="EJ68" s="181"/>
      <c r="EK68" s="181"/>
      <c r="EL68" s="181"/>
      <c r="EM68" s="178">
        <v>13</v>
      </c>
      <c r="EN68" s="177">
        <v>147</v>
      </c>
      <c r="EO68" s="181">
        <v>205</v>
      </c>
      <c r="EP68" s="181">
        <v>14</v>
      </c>
      <c r="EQ68" s="181">
        <v>52</v>
      </c>
      <c r="ER68" s="181">
        <v>2336</v>
      </c>
      <c r="ES68" s="181"/>
      <c r="ET68" s="181">
        <v>44</v>
      </c>
      <c r="EU68" s="181"/>
      <c r="EV68" s="181">
        <v>1</v>
      </c>
      <c r="EW68" s="181">
        <v>1</v>
      </c>
      <c r="EX68" s="181"/>
      <c r="EY68" s="181">
        <v>71</v>
      </c>
      <c r="EZ68" s="181"/>
      <c r="FA68" s="179">
        <v>2871</v>
      </c>
      <c r="FB68" s="178"/>
      <c r="FC68" s="177"/>
      <c r="FD68" s="181"/>
      <c r="FE68" s="181">
        <v>1</v>
      </c>
      <c r="FF68" s="179">
        <v>1</v>
      </c>
      <c r="FG68" s="178"/>
      <c r="FH68" s="181"/>
      <c r="FI68" s="178"/>
      <c r="FJ68" s="180"/>
      <c r="FK68" s="178">
        <v>19</v>
      </c>
      <c r="FL68" s="181"/>
      <c r="FM68" s="181"/>
      <c r="FN68" s="181"/>
      <c r="FO68" s="178">
        <v>19</v>
      </c>
      <c r="FP68" s="177"/>
      <c r="FQ68" s="181"/>
      <c r="FR68" s="181"/>
      <c r="FS68" s="179"/>
      <c r="FT68" s="178"/>
      <c r="FU68" s="181"/>
      <c r="FV68" s="178"/>
      <c r="FW68" s="180"/>
      <c r="FX68" s="180">
        <v>12</v>
      </c>
      <c r="FY68" s="178">
        <v>1</v>
      </c>
      <c r="FZ68" s="181"/>
      <c r="GA68" s="181"/>
      <c r="GB68" s="181"/>
      <c r="GC68" s="178">
        <v>1</v>
      </c>
      <c r="GD68" s="180"/>
      <c r="GE68" s="178">
        <v>9</v>
      </c>
      <c r="GF68" s="181"/>
      <c r="GG68" s="178">
        <v>9</v>
      </c>
      <c r="GH68" s="180"/>
      <c r="GI68" s="178">
        <v>1</v>
      </c>
      <c r="GJ68" s="181"/>
      <c r="GK68" s="181"/>
      <c r="GL68" s="178">
        <v>1</v>
      </c>
      <c r="GM68" s="180"/>
      <c r="GN68" s="178"/>
      <c r="GO68" s="181"/>
      <c r="GP68" s="181"/>
      <c r="GQ68" s="181">
        <v>8</v>
      </c>
      <c r="GR68" s="178">
        <v>8</v>
      </c>
      <c r="GS68" s="180">
        <v>209853</v>
      </c>
      <c r="GT68" s="268">
        <f>209853/52629283</f>
        <v>3.9873809415188121E-3</v>
      </c>
    </row>
    <row r="69" spans="2:202" s="147" customFormat="1" x14ac:dyDescent="0.2">
      <c r="B69" s="267" t="s">
        <v>133</v>
      </c>
      <c r="C69" s="178">
        <v>13</v>
      </c>
      <c r="D69" s="181"/>
      <c r="E69" s="181"/>
      <c r="F69" s="181">
        <v>0</v>
      </c>
      <c r="G69" s="178">
        <v>13</v>
      </c>
      <c r="H69" s="180"/>
      <c r="I69" s="178">
        <v>7</v>
      </c>
      <c r="J69" s="181"/>
      <c r="K69" s="178">
        <v>7</v>
      </c>
      <c r="L69" s="180"/>
      <c r="M69" s="180">
        <v>149</v>
      </c>
      <c r="N69" s="178">
        <v>84086</v>
      </c>
      <c r="O69" s="181">
        <v>441</v>
      </c>
      <c r="P69" s="181">
        <v>6</v>
      </c>
      <c r="Q69" s="181">
        <v>4</v>
      </c>
      <c r="R69" s="181">
        <v>0</v>
      </c>
      <c r="S69" s="181">
        <v>864</v>
      </c>
      <c r="T69" s="181"/>
      <c r="U69" s="181"/>
      <c r="V69" s="178">
        <v>85401</v>
      </c>
      <c r="W69" s="177">
        <v>17</v>
      </c>
      <c r="X69" s="181">
        <v>8</v>
      </c>
      <c r="Y69" s="178">
        <v>25</v>
      </c>
      <c r="Z69" s="177">
        <v>630</v>
      </c>
      <c r="AA69" s="181"/>
      <c r="AB69" s="178">
        <v>630</v>
      </c>
      <c r="AC69" s="177">
        <v>133</v>
      </c>
      <c r="AD69" s="181">
        <v>0</v>
      </c>
      <c r="AE69" s="179">
        <v>133</v>
      </c>
      <c r="AF69" s="178">
        <v>10</v>
      </c>
      <c r="AG69" s="181"/>
      <c r="AH69" s="181">
        <v>6</v>
      </c>
      <c r="AI69" s="181">
        <v>2</v>
      </c>
      <c r="AJ69" s="181"/>
      <c r="AK69" s="178">
        <v>18</v>
      </c>
      <c r="AL69" s="177">
        <v>2</v>
      </c>
      <c r="AM69" s="181"/>
      <c r="AN69" s="179">
        <v>2</v>
      </c>
      <c r="AO69" s="178"/>
      <c r="AP69" s="180"/>
      <c r="AQ69" s="178">
        <v>0</v>
      </c>
      <c r="AR69" s="181">
        <v>1</v>
      </c>
      <c r="AS69" s="181"/>
      <c r="AT69" s="178">
        <v>1</v>
      </c>
      <c r="AU69" s="177"/>
      <c r="AV69" s="181">
        <v>5</v>
      </c>
      <c r="AW69" s="181"/>
      <c r="AX69" s="181">
        <v>3</v>
      </c>
      <c r="AY69" s="181"/>
      <c r="AZ69" s="181">
        <v>6</v>
      </c>
      <c r="BA69" s="181">
        <v>2</v>
      </c>
      <c r="BB69" s="181"/>
      <c r="BC69" s="181"/>
      <c r="BD69" s="179">
        <v>16</v>
      </c>
      <c r="BE69" s="178"/>
      <c r="BF69" s="180">
        <v>5</v>
      </c>
      <c r="BG69" s="178">
        <v>198</v>
      </c>
      <c r="BH69" s="181">
        <v>142</v>
      </c>
      <c r="BI69" s="181">
        <v>638</v>
      </c>
      <c r="BJ69" s="181">
        <v>3</v>
      </c>
      <c r="BK69" s="181">
        <v>6</v>
      </c>
      <c r="BL69" s="181"/>
      <c r="BM69" s="178">
        <v>987</v>
      </c>
      <c r="BN69" s="180">
        <v>1</v>
      </c>
      <c r="BO69" s="180"/>
      <c r="BP69" s="180"/>
      <c r="BQ69" s="180">
        <v>1</v>
      </c>
      <c r="BR69" s="178">
        <v>6</v>
      </c>
      <c r="BS69" s="181"/>
      <c r="BT69" s="178">
        <v>6</v>
      </c>
      <c r="BU69" s="180">
        <v>0</v>
      </c>
      <c r="BV69" s="178"/>
      <c r="BW69" s="181"/>
      <c r="BX69" s="181"/>
      <c r="BY69" s="178"/>
      <c r="BZ69" s="177"/>
      <c r="CA69" s="181">
        <v>0</v>
      </c>
      <c r="CB69" s="181"/>
      <c r="CC69" s="181"/>
      <c r="CD69" s="181">
        <v>1</v>
      </c>
      <c r="CE69" s="181"/>
      <c r="CF69" s="181"/>
      <c r="CG69" s="181"/>
      <c r="CH69" s="181"/>
      <c r="CI69" s="181"/>
      <c r="CJ69" s="181">
        <v>22</v>
      </c>
      <c r="CK69" s="181"/>
      <c r="CL69" s="181"/>
      <c r="CM69" s="181"/>
      <c r="CN69" s="179">
        <v>23</v>
      </c>
      <c r="CO69" s="178"/>
      <c r="CP69" s="181"/>
      <c r="CQ69" s="178"/>
      <c r="CR69" s="180"/>
      <c r="CS69" s="178">
        <v>102</v>
      </c>
      <c r="CT69" s="181">
        <v>61</v>
      </c>
      <c r="CU69" s="181">
        <v>26588</v>
      </c>
      <c r="CV69" s="181">
        <v>3061</v>
      </c>
      <c r="CW69" s="181">
        <v>166</v>
      </c>
      <c r="CX69" s="181">
        <v>25</v>
      </c>
      <c r="CY69" s="181">
        <v>2</v>
      </c>
      <c r="CZ69" s="181"/>
      <c r="DA69" s="181"/>
      <c r="DB69" s="181">
        <v>3</v>
      </c>
      <c r="DC69" s="181">
        <v>2</v>
      </c>
      <c r="DD69" s="178">
        <v>30010</v>
      </c>
      <c r="DE69" s="177">
        <v>1283</v>
      </c>
      <c r="DF69" s="181">
        <v>23</v>
      </c>
      <c r="DG69" s="181">
        <v>14</v>
      </c>
      <c r="DH69" s="181">
        <v>82</v>
      </c>
      <c r="DI69" s="181"/>
      <c r="DJ69" s="181">
        <v>2</v>
      </c>
      <c r="DK69" s="181"/>
      <c r="DL69" s="179">
        <v>1404</v>
      </c>
      <c r="DM69" s="178"/>
      <c r="DN69" s="180"/>
      <c r="DO69" s="178"/>
      <c r="DP69" s="181"/>
      <c r="DQ69" s="178"/>
      <c r="DR69" s="180">
        <v>31</v>
      </c>
      <c r="DS69" s="178"/>
      <c r="DT69" s="181"/>
      <c r="DU69" s="178"/>
      <c r="DV69" s="177">
        <v>209</v>
      </c>
      <c r="DW69" s="181"/>
      <c r="DX69" s="179">
        <v>209</v>
      </c>
      <c r="DY69" s="178">
        <v>4</v>
      </c>
      <c r="DZ69" s="180">
        <v>3</v>
      </c>
      <c r="EA69" s="178">
        <v>350</v>
      </c>
      <c r="EB69" s="181"/>
      <c r="EC69" s="178">
        <v>350</v>
      </c>
      <c r="ED69" s="180">
        <v>1</v>
      </c>
      <c r="EE69" s="180"/>
      <c r="EF69" s="178">
        <v>16</v>
      </c>
      <c r="EG69" s="181">
        <v>12</v>
      </c>
      <c r="EH69" s="181">
        <v>21</v>
      </c>
      <c r="EI69" s="181"/>
      <c r="EJ69" s="181">
        <v>1</v>
      </c>
      <c r="EK69" s="181"/>
      <c r="EL69" s="181"/>
      <c r="EM69" s="178">
        <v>50</v>
      </c>
      <c r="EN69" s="177">
        <v>255</v>
      </c>
      <c r="EO69" s="181">
        <v>1980</v>
      </c>
      <c r="EP69" s="181">
        <v>65</v>
      </c>
      <c r="EQ69" s="181">
        <v>529</v>
      </c>
      <c r="ER69" s="181">
        <v>1969</v>
      </c>
      <c r="ES69" s="181">
        <v>5</v>
      </c>
      <c r="ET69" s="181">
        <v>193</v>
      </c>
      <c r="EU69" s="181"/>
      <c r="EV69" s="181">
        <v>1</v>
      </c>
      <c r="EW69" s="181">
        <v>1</v>
      </c>
      <c r="EX69" s="181"/>
      <c r="EY69" s="181">
        <v>40</v>
      </c>
      <c r="EZ69" s="181"/>
      <c r="FA69" s="179">
        <v>5038</v>
      </c>
      <c r="FB69" s="178">
        <v>0</v>
      </c>
      <c r="FC69" s="177"/>
      <c r="FD69" s="181">
        <v>2</v>
      </c>
      <c r="FE69" s="181"/>
      <c r="FF69" s="179">
        <v>2</v>
      </c>
      <c r="FG69" s="178"/>
      <c r="FH69" s="181">
        <v>1</v>
      </c>
      <c r="FI69" s="178">
        <v>1</v>
      </c>
      <c r="FJ69" s="180">
        <v>80</v>
      </c>
      <c r="FK69" s="178">
        <v>5</v>
      </c>
      <c r="FL69" s="181">
        <v>0</v>
      </c>
      <c r="FM69" s="181">
        <v>4</v>
      </c>
      <c r="FN69" s="181"/>
      <c r="FO69" s="178">
        <v>9</v>
      </c>
      <c r="FP69" s="177"/>
      <c r="FQ69" s="181"/>
      <c r="FR69" s="181"/>
      <c r="FS69" s="179"/>
      <c r="FT69" s="178"/>
      <c r="FU69" s="181"/>
      <c r="FV69" s="178"/>
      <c r="FW69" s="180"/>
      <c r="FX69" s="180">
        <v>24</v>
      </c>
      <c r="FY69" s="178">
        <v>1</v>
      </c>
      <c r="FZ69" s="181">
        <v>12</v>
      </c>
      <c r="GA69" s="181">
        <v>2</v>
      </c>
      <c r="GB69" s="181"/>
      <c r="GC69" s="178">
        <v>15</v>
      </c>
      <c r="GD69" s="180"/>
      <c r="GE69" s="178">
        <v>7</v>
      </c>
      <c r="GF69" s="181">
        <v>1</v>
      </c>
      <c r="GG69" s="178">
        <v>8</v>
      </c>
      <c r="GH69" s="180"/>
      <c r="GI69" s="178">
        <v>1</v>
      </c>
      <c r="GJ69" s="181"/>
      <c r="GK69" s="181"/>
      <c r="GL69" s="178">
        <v>1</v>
      </c>
      <c r="GM69" s="180">
        <v>68</v>
      </c>
      <c r="GN69" s="178">
        <v>4</v>
      </c>
      <c r="GO69" s="181"/>
      <c r="GP69" s="181"/>
      <c r="GQ69" s="181">
        <v>2</v>
      </c>
      <c r="GR69" s="178">
        <v>6</v>
      </c>
      <c r="GS69" s="180">
        <v>124732</v>
      </c>
      <c r="GT69" s="268">
        <f>124732/52629283</f>
        <v>2.3700113870067352E-3</v>
      </c>
    </row>
    <row r="70" spans="2:202" s="147" customFormat="1" x14ac:dyDescent="0.2">
      <c r="B70" s="267" t="s">
        <v>139</v>
      </c>
      <c r="C70" s="178">
        <v>24</v>
      </c>
      <c r="D70" s="181"/>
      <c r="E70" s="181">
        <v>1</v>
      </c>
      <c r="F70" s="181">
        <v>0</v>
      </c>
      <c r="G70" s="178">
        <v>25</v>
      </c>
      <c r="H70" s="180"/>
      <c r="I70" s="178">
        <v>1</v>
      </c>
      <c r="J70" s="181"/>
      <c r="K70" s="178">
        <v>1</v>
      </c>
      <c r="L70" s="180"/>
      <c r="M70" s="180">
        <v>263</v>
      </c>
      <c r="N70" s="178">
        <v>209198</v>
      </c>
      <c r="O70" s="181">
        <v>17039</v>
      </c>
      <c r="P70" s="181">
        <v>3</v>
      </c>
      <c r="Q70" s="181">
        <v>13</v>
      </c>
      <c r="R70" s="181">
        <v>0</v>
      </c>
      <c r="S70" s="181">
        <v>1252</v>
      </c>
      <c r="T70" s="181">
        <v>1</v>
      </c>
      <c r="U70" s="181"/>
      <c r="V70" s="178">
        <v>227506</v>
      </c>
      <c r="W70" s="177">
        <v>6</v>
      </c>
      <c r="X70" s="181">
        <v>16</v>
      </c>
      <c r="Y70" s="178">
        <v>22</v>
      </c>
      <c r="Z70" s="177">
        <v>542</v>
      </c>
      <c r="AA70" s="181"/>
      <c r="AB70" s="178">
        <v>542</v>
      </c>
      <c r="AC70" s="177">
        <v>522</v>
      </c>
      <c r="AD70" s="181">
        <v>4</v>
      </c>
      <c r="AE70" s="179">
        <v>526</v>
      </c>
      <c r="AF70" s="178">
        <v>16</v>
      </c>
      <c r="AG70" s="181"/>
      <c r="AH70" s="181">
        <v>1</v>
      </c>
      <c r="AI70" s="181">
        <v>5</v>
      </c>
      <c r="AJ70" s="181"/>
      <c r="AK70" s="178">
        <v>22</v>
      </c>
      <c r="AL70" s="177"/>
      <c r="AM70" s="181"/>
      <c r="AN70" s="179"/>
      <c r="AO70" s="178"/>
      <c r="AP70" s="180"/>
      <c r="AQ70" s="178">
        <v>7</v>
      </c>
      <c r="AR70" s="181">
        <v>6</v>
      </c>
      <c r="AS70" s="181"/>
      <c r="AT70" s="178">
        <v>13</v>
      </c>
      <c r="AU70" s="177">
        <v>8</v>
      </c>
      <c r="AV70" s="181">
        <v>1</v>
      </c>
      <c r="AW70" s="181"/>
      <c r="AX70" s="181">
        <v>3</v>
      </c>
      <c r="AY70" s="181"/>
      <c r="AZ70" s="181">
        <v>3</v>
      </c>
      <c r="BA70" s="181">
        <v>1</v>
      </c>
      <c r="BB70" s="181"/>
      <c r="BC70" s="181"/>
      <c r="BD70" s="179">
        <v>16</v>
      </c>
      <c r="BE70" s="178">
        <v>3</v>
      </c>
      <c r="BF70" s="180">
        <v>3</v>
      </c>
      <c r="BG70" s="178">
        <v>113</v>
      </c>
      <c r="BH70" s="181">
        <v>232</v>
      </c>
      <c r="BI70" s="181">
        <v>725</v>
      </c>
      <c r="BJ70" s="181">
        <v>17</v>
      </c>
      <c r="BK70" s="181">
        <v>11</v>
      </c>
      <c r="BL70" s="181"/>
      <c r="BM70" s="178">
        <v>1098</v>
      </c>
      <c r="BN70" s="180">
        <v>11</v>
      </c>
      <c r="BO70" s="180"/>
      <c r="BP70" s="180"/>
      <c r="BQ70" s="180">
        <v>2</v>
      </c>
      <c r="BR70" s="178">
        <v>9</v>
      </c>
      <c r="BS70" s="181"/>
      <c r="BT70" s="178">
        <v>9</v>
      </c>
      <c r="BU70" s="180">
        <v>1</v>
      </c>
      <c r="BV70" s="178"/>
      <c r="BW70" s="181"/>
      <c r="BX70" s="181"/>
      <c r="BY70" s="178"/>
      <c r="BZ70" s="177"/>
      <c r="CA70" s="181"/>
      <c r="CB70" s="181"/>
      <c r="CC70" s="181">
        <v>2</v>
      </c>
      <c r="CD70" s="181">
        <v>2</v>
      </c>
      <c r="CE70" s="181"/>
      <c r="CF70" s="181"/>
      <c r="CG70" s="181">
        <v>2</v>
      </c>
      <c r="CH70" s="181"/>
      <c r="CI70" s="181"/>
      <c r="CJ70" s="181"/>
      <c r="CK70" s="181"/>
      <c r="CL70" s="181"/>
      <c r="CM70" s="181"/>
      <c r="CN70" s="179">
        <v>6</v>
      </c>
      <c r="CO70" s="178">
        <v>1</v>
      </c>
      <c r="CP70" s="181">
        <v>1</v>
      </c>
      <c r="CQ70" s="178">
        <v>2</v>
      </c>
      <c r="CR70" s="180"/>
      <c r="CS70" s="178">
        <v>169</v>
      </c>
      <c r="CT70" s="181">
        <v>156</v>
      </c>
      <c r="CU70" s="181">
        <v>33352</v>
      </c>
      <c r="CV70" s="181">
        <v>3253</v>
      </c>
      <c r="CW70" s="181">
        <v>34</v>
      </c>
      <c r="CX70" s="181">
        <v>4</v>
      </c>
      <c r="CY70" s="181">
        <v>10</v>
      </c>
      <c r="CZ70" s="181">
        <v>8</v>
      </c>
      <c r="DA70" s="181"/>
      <c r="DB70" s="181">
        <v>7</v>
      </c>
      <c r="DC70" s="181">
        <v>4</v>
      </c>
      <c r="DD70" s="178">
        <v>36997</v>
      </c>
      <c r="DE70" s="177">
        <v>2086</v>
      </c>
      <c r="DF70" s="181">
        <v>18</v>
      </c>
      <c r="DG70" s="181">
        <v>40</v>
      </c>
      <c r="DH70" s="181">
        <v>174</v>
      </c>
      <c r="DI70" s="181">
        <v>1</v>
      </c>
      <c r="DJ70" s="181">
        <v>4</v>
      </c>
      <c r="DK70" s="181"/>
      <c r="DL70" s="179">
        <v>2323</v>
      </c>
      <c r="DM70" s="178"/>
      <c r="DN70" s="180"/>
      <c r="DO70" s="178">
        <v>1</v>
      </c>
      <c r="DP70" s="181"/>
      <c r="DQ70" s="178">
        <v>1</v>
      </c>
      <c r="DR70" s="180">
        <v>102</v>
      </c>
      <c r="DS70" s="178"/>
      <c r="DT70" s="181"/>
      <c r="DU70" s="178"/>
      <c r="DV70" s="177">
        <v>25</v>
      </c>
      <c r="DW70" s="181"/>
      <c r="DX70" s="179">
        <v>25</v>
      </c>
      <c r="DY70" s="178">
        <v>7</v>
      </c>
      <c r="DZ70" s="180"/>
      <c r="EA70" s="178">
        <v>624</v>
      </c>
      <c r="EB70" s="181"/>
      <c r="EC70" s="178">
        <v>624</v>
      </c>
      <c r="ED70" s="180">
        <v>1</v>
      </c>
      <c r="EE70" s="180"/>
      <c r="EF70" s="178">
        <v>18</v>
      </c>
      <c r="EG70" s="181">
        <v>27</v>
      </c>
      <c r="EH70" s="181">
        <v>36</v>
      </c>
      <c r="EI70" s="181">
        <v>2</v>
      </c>
      <c r="EJ70" s="181"/>
      <c r="EK70" s="181"/>
      <c r="EL70" s="181"/>
      <c r="EM70" s="178">
        <v>83</v>
      </c>
      <c r="EN70" s="177">
        <v>1070</v>
      </c>
      <c r="EO70" s="181">
        <v>4054</v>
      </c>
      <c r="EP70" s="181">
        <v>88</v>
      </c>
      <c r="EQ70" s="181">
        <v>806</v>
      </c>
      <c r="ER70" s="181">
        <v>7942</v>
      </c>
      <c r="ES70" s="181">
        <v>8</v>
      </c>
      <c r="ET70" s="181">
        <v>419</v>
      </c>
      <c r="EU70" s="181">
        <v>1</v>
      </c>
      <c r="EV70" s="181">
        <v>1</v>
      </c>
      <c r="EW70" s="181">
        <v>2</v>
      </c>
      <c r="EX70" s="181">
        <v>1</v>
      </c>
      <c r="EY70" s="181">
        <v>171</v>
      </c>
      <c r="EZ70" s="181">
        <v>2</v>
      </c>
      <c r="FA70" s="179">
        <v>14565</v>
      </c>
      <c r="FB70" s="178"/>
      <c r="FC70" s="177"/>
      <c r="FD70" s="181">
        <v>4</v>
      </c>
      <c r="FE70" s="181"/>
      <c r="FF70" s="179">
        <v>4</v>
      </c>
      <c r="FG70" s="178">
        <v>1</v>
      </c>
      <c r="FH70" s="181"/>
      <c r="FI70" s="178">
        <v>1</v>
      </c>
      <c r="FJ70" s="180">
        <v>18</v>
      </c>
      <c r="FK70" s="178">
        <v>4</v>
      </c>
      <c r="FL70" s="181"/>
      <c r="FM70" s="181">
        <v>0</v>
      </c>
      <c r="FN70" s="181">
        <v>0</v>
      </c>
      <c r="FO70" s="178">
        <v>4</v>
      </c>
      <c r="FP70" s="177">
        <v>2</v>
      </c>
      <c r="FQ70" s="181"/>
      <c r="FR70" s="181"/>
      <c r="FS70" s="179">
        <v>2</v>
      </c>
      <c r="FT70" s="178">
        <v>4</v>
      </c>
      <c r="FU70" s="181"/>
      <c r="FV70" s="178">
        <v>4</v>
      </c>
      <c r="FW70" s="180"/>
      <c r="FX70" s="180">
        <v>11</v>
      </c>
      <c r="FY70" s="178">
        <v>100</v>
      </c>
      <c r="FZ70" s="181"/>
      <c r="GA70" s="181">
        <v>11</v>
      </c>
      <c r="GB70" s="181"/>
      <c r="GC70" s="178">
        <v>111</v>
      </c>
      <c r="GD70" s="180"/>
      <c r="GE70" s="178">
        <v>4</v>
      </c>
      <c r="GF70" s="181"/>
      <c r="GG70" s="178">
        <v>4</v>
      </c>
      <c r="GH70" s="180"/>
      <c r="GI70" s="178"/>
      <c r="GJ70" s="181"/>
      <c r="GK70" s="181"/>
      <c r="GL70" s="178"/>
      <c r="GM70" s="180">
        <v>44</v>
      </c>
      <c r="GN70" s="178">
        <v>13</v>
      </c>
      <c r="GO70" s="181">
        <v>8</v>
      </c>
      <c r="GP70" s="181"/>
      <c r="GQ70" s="181">
        <v>3</v>
      </c>
      <c r="GR70" s="178">
        <v>24</v>
      </c>
      <c r="GS70" s="180">
        <v>285026</v>
      </c>
      <c r="GT70" s="268">
        <f>285026/52629283</f>
        <v>5.4157302504007129E-3</v>
      </c>
    </row>
    <row r="71" spans="2:202" s="147" customFormat="1" x14ac:dyDescent="0.2">
      <c r="B71" s="267" t="s">
        <v>147</v>
      </c>
      <c r="C71" s="178"/>
      <c r="D71" s="181"/>
      <c r="E71" s="181"/>
      <c r="F71" s="181"/>
      <c r="G71" s="178"/>
      <c r="H71" s="180"/>
      <c r="I71" s="178"/>
      <c r="J71" s="181"/>
      <c r="K71" s="178"/>
      <c r="L71" s="180"/>
      <c r="M71" s="180">
        <v>20</v>
      </c>
      <c r="N71" s="178">
        <v>363</v>
      </c>
      <c r="O71" s="181">
        <v>1</v>
      </c>
      <c r="P71" s="181">
        <v>17</v>
      </c>
      <c r="Q71" s="181">
        <v>12</v>
      </c>
      <c r="R71" s="181"/>
      <c r="S71" s="181">
        <v>10</v>
      </c>
      <c r="T71" s="181"/>
      <c r="U71" s="181"/>
      <c r="V71" s="178">
        <v>403</v>
      </c>
      <c r="W71" s="177"/>
      <c r="X71" s="181"/>
      <c r="Y71" s="178"/>
      <c r="Z71" s="177">
        <v>32</v>
      </c>
      <c r="AA71" s="181"/>
      <c r="AB71" s="178">
        <v>32</v>
      </c>
      <c r="AC71" s="177">
        <v>1121</v>
      </c>
      <c r="AD71" s="181">
        <v>2</v>
      </c>
      <c r="AE71" s="179">
        <v>1123</v>
      </c>
      <c r="AF71" s="178">
        <v>5</v>
      </c>
      <c r="AG71" s="181"/>
      <c r="AH71" s="181"/>
      <c r="AI71" s="181">
        <v>2</v>
      </c>
      <c r="AJ71" s="181"/>
      <c r="AK71" s="178">
        <v>7</v>
      </c>
      <c r="AL71" s="177"/>
      <c r="AM71" s="181"/>
      <c r="AN71" s="179"/>
      <c r="AO71" s="178"/>
      <c r="AP71" s="180"/>
      <c r="AQ71" s="178">
        <v>0</v>
      </c>
      <c r="AR71" s="181"/>
      <c r="AS71" s="181"/>
      <c r="AT71" s="178">
        <v>0</v>
      </c>
      <c r="AU71" s="177">
        <v>3</v>
      </c>
      <c r="AV71" s="181"/>
      <c r="AW71" s="181"/>
      <c r="AX71" s="181"/>
      <c r="AY71" s="181"/>
      <c r="AZ71" s="181">
        <v>5</v>
      </c>
      <c r="BA71" s="181"/>
      <c r="BB71" s="181"/>
      <c r="BC71" s="181"/>
      <c r="BD71" s="179">
        <v>8</v>
      </c>
      <c r="BE71" s="178"/>
      <c r="BF71" s="180"/>
      <c r="BG71" s="178">
        <v>19</v>
      </c>
      <c r="BH71" s="181">
        <v>48</v>
      </c>
      <c r="BI71" s="181">
        <v>56</v>
      </c>
      <c r="BJ71" s="181">
        <v>6</v>
      </c>
      <c r="BK71" s="181">
        <v>5</v>
      </c>
      <c r="BL71" s="181"/>
      <c r="BM71" s="178">
        <v>134</v>
      </c>
      <c r="BN71" s="180"/>
      <c r="BO71" s="180"/>
      <c r="BP71" s="180"/>
      <c r="BQ71" s="180"/>
      <c r="BR71" s="178">
        <v>0</v>
      </c>
      <c r="BS71" s="181"/>
      <c r="BT71" s="178">
        <v>0</v>
      </c>
      <c r="BU71" s="180"/>
      <c r="BV71" s="178"/>
      <c r="BW71" s="181">
        <v>1</v>
      </c>
      <c r="BX71" s="181"/>
      <c r="BY71" s="178">
        <v>1</v>
      </c>
      <c r="BZ71" s="177"/>
      <c r="CA71" s="181"/>
      <c r="CB71" s="181"/>
      <c r="CC71" s="181"/>
      <c r="CD71" s="181"/>
      <c r="CE71" s="181"/>
      <c r="CF71" s="181"/>
      <c r="CG71" s="181"/>
      <c r="CH71" s="181"/>
      <c r="CI71" s="181"/>
      <c r="CJ71" s="181"/>
      <c r="CK71" s="181"/>
      <c r="CL71" s="181"/>
      <c r="CM71" s="181"/>
      <c r="CN71" s="179"/>
      <c r="CO71" s="178"/>
      <c r="CP71" s="181"/>
      <c r="CQ71" s="178"/>
      <c r="CR71" s="180"/>
      <c r="CS71" s="178">
        <v>79</v>
      </c>
      <c r="CT71" s="181">
        <v>396</v>
      </c>
      <c r="CU71" s="181">
        <v>11344</v>
      </c>
      <c r="CV71" s="181">
        <v>440</v>
      </c>
      <c r="CW71" s="181">
        <v>5</v>
      </c>
      <c r="CX71" s="181"/>
      <c r="CY71" s="181"/>
      <c r="CZ71" s="181"/>
      <c r="DA71" s="181"/>
      <c r="DB71" s="181"/>
      <c r="DC71" s="181"/>
      <c r="DD71" s="178">
        <v>12264</v>
      </c>
      <c r="DE71" s="177">
        <v>90</v>
      </c>
      <c r="DF71" s="181"/>
      <c r="DG71" s="181">
        <v>10</v>
      </c>
      <c r="DH71" s="181">
        <v>225</v>
      </c>
      <c r="DI71" s="181"/>
      <c r="DJ71" s="181">
        <v>4</v>
      </c>
      <c r="DK71" s="181">
        <v>0</v>
      </c>
      <c r="DL71" s="179">
        <v>329</v>
      </c>
      <c r="DM71" s="178"/>
      <c r="DN71" s="180"/>
      <c r="DO71" s="178"/>
      <c r="DP71" s="181"/>
      <c r="DQ71" s="178"/>
      <c r="DR71" s="180">
        <v>2</v>
      </c>
      <c r="DS71" s="178"/>
      <c r="DT71" s="181"/>
      <c r="DU71" s="178"/>
      <c r="DV71" s="177">
        <v>2</v>
      </c>
      <c r="DW71" s="181"/>
      <c r="DX71" s="179">
        <v>2</v>
      </c>
      <c r="DY71" s="178">
        <v>2</v>
      </c>
      <c r="DZ71" s="180"/>
      <c r="EA71" s="178">
        <v>22</v>
      </c>
      <c r="EB71" s="181"/>
      <c r="EC71" s="178">
        <v>22</v>
      </c>
      <c r="ED71" s="180"/>
      <c r="EE71" s="180"/>
      <c r="EF71" s="178">
        <v>1</v>
      </c>
      <c r="EG71" s="181"/>
      <c r="EH71" s="181">
        <v>2</v>
      </c>
      <c r="EI71" s="181"/>
      <c r="EJ71" s="181"/>
      <c r="EK71" s="181"/>
      <c r="EL71" s="181"/>
      <c r="EM71" s="178">
        <v>3</v>
      </c>
      <c r="EN71" s="177">
        <v>63</v>
      </c>
      <c r="EO71" s="181">
        <v>125</v>
      </c>
      <c r="EP71" s="181">
        <v>11</v>
      </c>
      <c r="EQ71" s="181">
        <v>260</v>
      </c>
      <c r="ER71" s="181">
        <v>86</v>
      </c>
      <c r="ES71" s="181">
        <v>17</v>
      </c>
      <c r="ET71" s="181">
        <v>279</v>
      </c>
      <c r="EU71" s="181">
        <v>4</v>
      </c>
      <c r="EV71" s="181">
        <v>11</v>
      </c>
      <c r="EW71" s="181">
        <v>11</v>
      </c>
      <c r="EX71" s="181"/>
      <c r="EY71" s="181">
        <v>11</v>
      </c>
      <c r="EZ71" s="181"/>
      <c r="FA71" s="179">
        <v>878</v>
      </c>
      <c r="FB71" s="178">
        <v>2</v>
      </c>
      <c r="FC71" s="177"/>
      <c r="FD71" s="181"/>
      <c r="FE71" s="181"/>
      <c r="FF71" s="179"/>
      <c r="FG71" s="178"/>
      <c r="FH71" s="181"/>
      <c r="FI71" s="178"/>
      <c r="FJ71" s="180"/>
      <c r="FK71" s="178"/>
      <c r="FL71" s="181"/>
      <c r="FM71" s="181"/>
      <c r="FN71" s="181"/>
      <c r="FO71" s="178"/>
      <c r="FP71" s="177">
        <v>0</v>
      </c>
      <c r="FQ71" s="181"/>
      <c r="FR71" s="181"/>
      <c r="FS71" s="179">
        <v>0</v>
      </c>
      <c r="FT71" s="178"/>
      <c r="FU71" s="181"/>
      <c r="FV71" s="178"/>
      <c r="FW71" s="180"/>
      <c r="FX71" s="180">
        <v>2</v>
      </c>
      <c r="FY71" s="178"/>
      <c r="FZ71" s="181"/>
      <c r="GA71" s="181"/>
      <c r="GB71" s="181"/>
      <c r="GC71" s="178"/>
      <c r="GD71" s="180"/>
      <c r="GE71" s="178">
        <v>2</v>
      </c>
      <c r="GF71" s="181"/>
      <c r="GG71" s="178">
        <v>2</v>
      </c>
      <c r="GH71" s="180"/>
      <c r="GI71" s="178"/>
      <c r="GJ71" s="181"/>
      <c r="GK71" s="181"/>
      <c r="GL71" s="178"/>
      <c r="GM71" s="180">
        <v>0</v>
      </c>
      <c r="GN71" s="178">
        <v>0</v>
      </c>
      <c r="GO71" s="181">
        <v>3</v>
      </c>
      <c r="GP71" s="181"/>
      <c r="GQ71" s="181"/>
      <c r="GR71" s="178">
        <v>3</v>
      </c>
      <c r="GS71" s="180">
        <v>15239</v>
      </c>
      <c r="GT71" s="268">
        <f>15239/52629283</f>
        <v>2.8955363119805374E-4</v>
      </c>
    </row>
    <row r="72" spans="2:202" s="147" customFormat="1" x14ac:dyDescent="0.2">
      <c r="B72" s="267" t="s">
        <v>157</v>
      </c>
      <c r="C72" s="178">
        <v>1</v>
      </c>
      <c r="D72" s="181">
        <v>0</v>
      </c>
      <c r="E72" s="181">
        <v>3</v>
      </c>
      <c r="F72" s="181">
        <v>1</v>
      </c>
      <c r="G72" s="178">
        <v>5</v>
      </c>
      <c r="H72" s="180"/>
      <c r="I72" s="178"/>
      <c r="J72" s="181"/>
      <c r="K72" s="178"/>
      <c r="L72" s="180"/>
      <c r="M72" s="180">
        <v>333</v>
      </c>
      <c r="N72" s="178">
        <v>2787</v>
      </c>
      <c r="O72" s="181">
        <v>19</v>
      </c>
      <c r="P72" s="181">
        <v>2</v>
      </c>
      <c r="Q72" s="181">
        <v>44</v>
      </c>
      <c r="R72" s="181">
        <v>1</v>
      </c>
      <c r="S72" s="181">
        <v>2</v>
      </c>
      <c r="T72" s="181">
        <v>1</v>
      </c>
      <c r="U72" s="181">
        <v>1</v>
      </c>
      <c r="V72" s="178">
        <v>2857</v>
      </c>
      <c r="W72" s="177">
        <v>1</v>
      </c>
      <c r="X72" s="181">
        <v>1</v>
      </c>
      <c r="Y72" s="178">
        <v>2</v>
      </c>
      <c r="Z72" s="177">
        <v>71</v>
      </c>
      <c r="AA72" s="181"/>
      <c r="AB72" s="178">
        <v>71</v>
      </c>
      <c r="AC72" s="177">
        <v>133</v>
      </c>
      <c r="AD72" s="181">
        <v>1</v>
      </c>
      <c r="AE72" s="179">
        <v>134</v>
      </c>
      <c r="AF72" s="178">
        <v>19</v>
      </c>
      <c r="AG72" s="181"/>
      <c r="AH72" s="181">
        <v>3</v>
      </c>
      <c r="AI72" s="181"/>
      <c r="AJ72" s="181"/>
      <c r="AK72" s="178">
        <v>22</v>
      </c>
      <c r="AL72" s="177"/>
      <c r="AM72" s="181"/>
      <c r="AN72" s="179"/>
      <c r="AO72" s="178"/>
      <c r="AP72" s="180"/>
      <c r="AQ72" s="178">
        <v>27</v>
      </c>
      <c r="AR72" s="181">
        <v>2</v>
      </c>
      <c r="AS72" s="181"/>
      <c r="AT72" s="178">
        <v>29</v>
      </c>
      <c r="AU72" s="177">
        <v>22</v>
      </c>
      <c r="AV72" s="181"/>
      <c r="AW72" s="181"/>
      <c r="AX72" s="181">
        <v>3</v>
      </c>
      <c r="AY72" s="181"/>
      <c r="AZ72" s="181">
        <v>5</v>
      </c>
      <c r="BA72" s="181"/>
      <c r="BB72" s="181"/>
      <c r="BC72" s="181"/>
      <c r="BD72" s="179">
        <v>30</v>
      </c>
      <c r="BE72" s="178"/>
      <c r="BF72" s="180">
        <v>1</v>
      </c>
      <c r="BG72" s="178">
        <v>36</v>
      </c>
      <c r="BH72" s="181">
        <v>3220</v>
      </c>
      <c r="BI72" s="181">
        <v>6583</v>
      </c>
      <c r="BJ72" s="181">
        <v>0</v>
      </c>
      <c r="BK72" s="181">
        <v>24</v>
      </c>
      <c r="BL72" s="181"/>
      <c r="BM72" s="178">
        <v>9863</v>
      </c>
      <c r="BN72" s="180"/>
      <c r="BO72" s="180"/>
      <c r="BP72" s="180"/>
      <c r="BQ72" s="180"/>
      <c r="BR72" s="178">
        <v>1</v>
      </c>
      <c r="BS72" s="181"/>
      <c r="BT72" s="178">
        <v>1</v>
      </c>
      <c r="BU72" s="180"/>
      <c r="BV72" s="178"/>
      <c r="BW72" s="181"/>
      <c r="BX72" s="181"/>
      <c r="BY72" s="178"/>
      <c r="BZ72" s="177">
        <v>17</v>
      </c>
      <c r="CA72" s="181"/>
      <c r="CB72" s="181">
        <v>1</v>
      </c>
      <c r="CC72" s="181">
        <v>1</v>
      </c>
      <c r="CD72" s="181">
        <v>4</v>
      </c>
      <c r="CE72" s="181"/>
      <c r="CF72" s="181">
        <v>1</v>
      </c>
      <c r="CG72" s="181">
        <v>1</v>
      </c>
      <c r="CH72" s="181"/>
      <c r="CI72" s="181">
        <v>3</v>
      </c>
      <c r="CJ72" s="181">
        <v>0</v>
      </c>
      <c r="CK72" s="181"/>
      <c r="CL72" s="181"/>
      <c r="CM72" s="181"/>
      <c r="CN72" s="179">
        <v>28</v>
      </c>
      <c r="CO72" s="178">
        <v>1</v>
      </c>
      <c r="CP72" s="181"/>
      <c r="CQ72" s="178">
        <v>1</v>
      </c>
      <c r="CR72" s="180"/>
      <c r="CS72" s="178">
        <v>49</v>
      </c>
      <c r="CT72" s="181">
        <v>59</v>
      </c>
      <c r="CU72" s="181">
        <v>12947</v>
      </c>
      <c r="CV72" s="181">
        <v>5435</v>
      </c>
      <c r="CW72" s="181">
        <v>60</v>
      </c>
      <c r="CX72" s="181">
        <v>43</v>
      </c>
      <c r="CY72" s="181">
        <v>243</v>
      </c>
      <c r="CZ72" s="181">
        <v>2</v>
      </c>
      <c r="DA72" s="181">
        <v>0</v>
      </c>
      <c r="DB72" s="181">
        <v>2</v>
      </c>
      <c r="DC72" s="181"/>
      <c r="DD72" s="178">
        <v>18840</v>
      </c>
      <c r="DE72" s="177">
        <v>555</v>
      </c>
      <c r="DF72" s="181">
        <v>25</v>
      </c>
      <c r="DG72" s="181">
        <v>37</v>
      </c>
      <c r="DH72" s="181">
        <v>48</v>
      </c>
      <c r="DI72" s="181">
        <v>1</v>
      </c>
      <c r="DJ72" s="181">
        <v>1</v>
      </c>
      <c r="DK72" s="181"/>
      <c r="DL72" s="179">
        <v>667</v>
      </c>
      <c r="DM72" s="178"/>
      <c r="DN72" s="180"/>
      <c r="DO72" s="178"/>
      <c r="DP72" s="181"/>
      <c r="DQ72" s="178"/>
      <c r="DR72" s="180">
        <v>10</v>
      </c>
      <c r="DS72" s="178"/>
      <c r="DT72" s="181"/>
      <c r="DU72" s="178"/>
      <c r="DV72" s="177">
        <v>307</v>
      </c>
      <c r="DW72" s="181"/>
      <c r="DX72" s="179">
        <v>307</v>
      </c>
      <c r="DY72" s="178">
        <v>1</v>
      </c>
      <c r="DZ72" s="180"/>
      <c r="EA72" s="178">
        <v>11</v>
      </c>
      <c r="EB72" s="181"/>
      <c r="EC72" s="178">
        <v>11</v>
      </c>
      <c r="ED72" s="180"/>
      <c r="EE72" s="180"/>
      <c r="EF72" s="178">
        <v>2</v>
      </c>
      <c r="EG72" s="181">
        <v>184</v>
      </c>
      <c r="EH72" s="181">
        <v>3</v>
      </c>
      <c r="EI72" s="181">
        <v>5</v>
      </c>
      <c r="EJ72" s="181"/>
      <c r="EK72" s="181"/>
      <c r="EL72" s="181"/>
      <c r="EM72" s="178">
        <v>194</v>
      </c>
      <c r="EN72" s="177">
        <v>32</v>
      </c>
      <c r="EO72" s="181">
        <v>30</v>
      </c>
      <c r="EP72" s="181">
        <v>1</v>
      </c>
      <c r="EQ72" s="181">
        <v>61</v>
      </c>
      <c r="ER72" s="181">
        <v>105</v>
      </c>
      <c r="ES72" s="181">
        <v>13</v>
      </c>
      <c r="ET72" s="181">
        <v>32</v>
      </c>
      <c r="EU72" s="181"/>
      <c r="EV72" s="181">
        <v>1</v>
      </c>
      <c r="EW72" s="181">
        <v>15</v>
      </c>
      <c r="EX72" s="181"/>
      <c r="EY72" s="181">
        <v>6</v>
      </c>
      <c r="EZ72" s="181"/>
      <c r="FA72" s="179">
        <v>296</v>
      </c>
      <c r="FB72" s="178">
        <v>1</v>
      </c>
      <c r="FC72" s="177">
        <v>1</v>
      </c>
      <c r="FD72" s="181"/>
      <c r="FE72" s="181"/>
      <c r="FF72" s="179">
        <v>1</v>
      </c>
      <c r="FG72" s="178"/>
      <c r="FH72" s="181"/>
      <c r="FI72" s="178"/>
      <c r="FJ72" s="180"/>
      <c r="FK72" s="178">
        <v>95</v>
      </c>
      <c r="FL72" s="181"/>
      <c r="FM72" s="181">
        <v>0</v>
      </c>
      <c r="FN72" s="181">
        <v>33</v>
      </c>
      <c r="FO72" s="178">
        <v>128</v>
      </c>
      <c r="FP72" s="177"/>
      <c r="FQ72" s="181"/>
      <c r="FR72" s="181"/>
      <c r="FS72" s="179"/>
      <c r="FT72" s="178"/>
      <c r="FU72" s="181"/>
      <c r="FV72" s="178"/>
      <c r="FW72" s="180"/>
      <c r="FX72" s="180"/>
      <c r="FY72" s="178"/>
      <c r="FZ72" s="181">
        <v>176</v>
      </c>
      <c r="GA72" s="181">
        <v>217</v>
      </c>
      <c r="GB72" s="181"/>
      <c r="GC72" s="178">
        <v>393</v>
      </c>
      <c r="GD72" s="180"/>
      <c r="GE72" s="178">
        <v>9</v>
      </c>
      <c r="GF72" s="181"/>
      <c r="GG72" s="178">
        <v>9</v>
      </c>
      <c r="GH72" s="180"/>
      <c r="GI72" s="178"/>
      <c r="GJ72" s="181"/>
      <c r="GK72" s="181"/>
      <c r="GL72" s="178"/>
      <c r="GM72" s="180">
        <v>25</v>
      </c>
      <c r="GN72" s="178">
        <v>3</v>
      </c>
      <c r="GO72" s="181">
        <v>3</v>
      </c>
      <c r="GP72" s="181">
        <v>7</v>
      </c>
      <c r="GQ72" s="181">
        <v>1</v>
      </c>
      <c r="GR72" s="178">
        <v>14</v>
      </c>
      <c r="GS72" s="180">
        <v>34274</v>
      </c>
      <c r="GT72" s="268">
        <f>34274/52629283</f>
        <v>6.5123440879861507E-4</v>
      </c>
    </row>
    <row r="73" spans="2:202" s="147" customFormat="1" x14ac:dyDescent="0.2">
      <c r="B73" s="267" t="s">
        <v>174</v>
      </c>
      <c r="C73" s="178">
        <v>14</v>
      </c>
      <c r="D73" s="181"/>
      <c r="E73" s="181"/>
      <c r="F73" s="181"/>
      <c r="G73" s="178">
        <v>14</v>
      </c>
      <c r="H73" s="180"/>
      <c r="I73" s="178">
        <v>4</v>
      </c>
      <c r="J73" s="181"/>
      <c r="K73" s="178">
        <v>4</v>
      </c>
      <c r="L73" s="180"/>
      <c r="M73" s="180">
        <v>146</v>
      </c>
      <c r="N73" s="178">
        <v>47364</v>
      </c>
      <c r="O73" s="181">
        <v>51</v>
      </c>
      <c r="P73" s="181">
        <v>2</v>
      </c>
      <c r="Q73" s="181">
        <v>33</v>
      </c>
      <c r="R73" s="181"/>
      <c r="S73" s="181">
        <v>6</v>
      </c>
      <c r="T73" s="181"/>
      <c r="U73" s="181"/>
      <c r="V73" s="178">
        <v>47456</v>
      </c>
      <c r="W73" s="177">
        <v>19</v>
      </c>
      <c r="X73" s="181">
        <v>3</v>
      </c>
      <c r="Y73" s="178">
        <v>22</v>
      </c>
      <c r="Z73" s="177">
        <v>63</v>
      </c>
      <c r="AA73" s="181"/>
      <c r="AB73" s="178">
        <v>63</v>
      </c>
      <c r="AC73" s="177">
        <v>848</v>
      </c>
      <c r="AD73" s="181"/>
      <c r="AE73" s="179">
        <v>848</v>
      </c>
      <c r="AF73" s="178">
        <v>20</v>
      </c>
      <c r="AG73" s="181"/>
      <c r="AH73" s="181"/>
      <c r="AI73" s="181">
        <v>3</v>
      </c>
      <c r="AJ73" s="181"/>
      <c r="AK73" s="178">
        <v>23</v>
      </c>
      <c r="AL73" s="177"/>
      <c r="AM73" s="181"/>
      <c r="AN73" s="179"/>
      <c r="AO73" s="178"/>
      <c r="AP73" s="180"/>
      <c r="AQ73" s="178"/>
      <c r="AR73" s="181">
        <v>9</v>
      </c>
      <c r="AS73" s="181"/>
      <c r="AT73" s="178">
        <v>9</v>
      </c>
      <c r="AU73" s="177">
        <v>17</v>
      </c>
      <c r="AV73" s="181"/>
      <c r="AW73" s="181"/>
      <c r="AX73" s="181"/>
      <c r="AY73" s="181"/>
      <c r="AZ73" s="181">
        <v>1</v>
      </c>
      <c r="BA73" s="181"/>
      <c r="BB73" s="181"/>
      <c r="BC73" s="181"/>
      <c r="BD73" s="179">
        <v>18</v>
      </c>
      <c r="BE73" s="178"/>
      <c r="BF73" s="180">
        <v>4</v>
      </c>
      <c r="BG73" s="178">
        <v>694</v>
      </c>
      <c r="BH73" s="181">
        <v>113509</v>
      </c>
      <c r="BI73" s="181">
        <v>37306</v>
      </c>
      <c r="BJ73" s="181">
        <v>12</v>
      </c>
      <c r="BK73" s="181">
        <v>660</v>
      </c>
      <c r="BL73" s="181"/>
      <c r="BM73" s="178">
        <v>152181</v>
      </c>
      <c r="BN73" s="180">
        <v>4</v>
      </c>
      <c r="BO73" s="180"/>
      <c r="BP73" s="180"/>
      <c r="BQ73" s="180">
        <v>5</v>
      </c>
      <c r="BR73" s="178">
        <v>8</v>
      </c>
      <c r="BS73" s="181">
        <v>1</v>
      </c>
      <c r="BT73" s="178">
        <v>9</v>
      </c>
      <c r="BU73" s="180"/>
      <c r="BV73" s="178">
        <v>5</v>
      </c>
      <c r="BW73" s="181"/>
      <c r="BX73" s="181"/>
      <c r="BY73" s="178">
        <v>5</v>
      </c>
      <c r="BZ73" s="177"/>
      <c r="CA73" s="181"/>
      <c r="CB73" s="181"/>
      <c r="CC73" s="181"/>
      <c r="CD73" s="181"/>
      <c r="CE73" s="181"/>
      <c r="CF73" s="181"/>
      <c r="CG73" s="181"/>
      <c r="CH73" s="181"/>
      <c r="CI73" s="181"/>
      <c r="CJ73" s="181"/>
      <c r="CK73" s="181"/>
      <c r="CL73" s="181"/>
      <c r="CM73" s="181"/>
      <c r="CN73" s="179"/>
      <c r="CO73" s="178">
        <v>1</v>
      </c>
      <c r="CP73" s="181"/>
      <c r="CQ73" s="178">
        <v>1</v>
      </c>
      <c r="CR73" s="180"/>
      <c r="CS73" s="178">
        <v>21</v>
      </c>
      <c r="CT73" s="181">
        <v>111</v>
      </c>
      <c r="CU73" s="181">
        <v>16417</v>
      </c>
      <c r="CV73" s="181">
        <v>22124</v>
      </c>
      <c r="CW73" s="181"/>
      <c r="CX73" s="181"/>
      <c r="CY73" s="181">
        <v>0</v>
      </c>
      <c r="CZ73" s="181">
        <v>4</v>
      </c>
      <c r="DA73" s="181"/>
      <c r="DB73" s="181"/>
      <c r="DC73" s="181"/>
      <c r="DD73" s="178">
        <v>38677</v>
      </c>
      <c r="DE73" s="177">
        <v>2517</v>
      </c>
      <c r="DF73" s="181"/>
      <c r="DG73" s="181">
        <v>55</v>
      </c>
      <c r="DH73" s="181">
        <v>20</v>
      </c>
      <c r="DI73" s="181"/>
      <c r="DJ73" s="181">
        <v>12</v>
      </c>
      <c r="DK73" s="181"/>
      <c r="DL73" s="179">
        <v>2604</v>
      </c>
      <c r="DM73" s="178"/>
      <c r="DN73" s="180"/>
      <c r="DO73" s="178"/>
      <c r="DP73" s="181"/>
      <c r="DQ73" s="178"/>
      <c r="DR73" s="180">
        <v>22</v>
      </c>
      <c r="DS73" s="178"/>
      <c r="DT73" s="181"/>
      <c r="DU73" s="178"/>
      <c r="DV73" s="177"/>
      <c r="DW73" s="181"/>
      <c r="DX73" s="179"/>
      <c r="DY73" s="178">
        <v>0</v>
      </c>
      <c r="DZ73" s="180">
        <v>1</v>
      </c>
      <c r="EA73" s="178">
        <v>129</v>
      </c>
      <c r="EB73" s="181"/>
      <c r="EC73" s="178">
        <v>129</v>
      </c>
      <c r="ED73" s="180">
        <v>1</v>
      </c>
      <c r="EE73" s="180"/>
      <c r="EF73" s="178">
        <v>8</v>
      </c>
      <c r="EG73" s="181">
        <v>0</v>
      </c>
      <c r="EH73" s="181">
        <v>9</v>
      </c>
      <c r="EI73" s="181"/>
      <c r="EJ73" s="181">
        <v>1</v>
      </c>
      <c r="EK73" s="181"/>
      <c r="EL73" s="181"/>
      <c r="EM73" s="178">
        <v>18</v>
      </c>
      <c r="EN73" s="177">
        <v>273</v>
      </c>
      <c r="EO73" s="181">
        <v>165</v>
      </c>
      <c r="EP73" s="181">
        <v>4</v>
      </c>
      <c r="EQ73" s="181">
        <v>100</v>
      </c>
      <c r="ER73" s="181">
        <v>3504</v>
      </c>
      <c r="ES73" s="181">
        <v>1</v>
      </c>
      <c r="ET73" s="181">
        <v>151</v>
      </c>
      <c r="EU73" s="181">
        <v>1</v>
      </c>
      <c r="EV73" s="181"/>
      <c r="EW73" s="181"/>
      <c r="EX73" s="181"/>
      <c r="EY73" s="181">
        <v>122</v>
      </c>
      <c r="EZ73" s="181"/>
      <c r="FA73" s="179">
        <v>4321</v>
      </c>
      <c r="FB73" s="178">
        <v>2</v>
      </c>
      <c r="FC73" s="177"/>
      <c r="FD73" s="181"/>
      <c r="FE73" s="181"/>
      <c r="FF73" s="179"/>
      <c r="FG73" s="178"/>
      <c r="FH73" s="181"/>
      <c r="FI73" s="178"/>
      <c r="FJ73" s="180">
        <v>5</v>
      </c>
      <c r="FK73" s="178">
        <v>5</v>
      </c>
      <c r="FL73" s="181"/>
      <c r="FM73" s="181"/>
      <c r="FN73" s="181"/>
      <c r="FO73" s="178">
        <v>5</v>
      </c>
      <c r="FP73" s="177"/>
      <c r="FQ73" s="181"/>
      <c r="FR73" s="181"/>
      <c r="FS73" s="179"/>
      <c r="FT73" s="178">
        <v>4</v>
      </c>
      <c r="FU73" s="181"/>
      <c r="FV73" s="178">
        <v>4</v>
      </c>
      <c r="FW73" s="180"/>
      <c r="FX73" s="180">
        <v>9</v>
      </c>
      <c r="FY73" s="178">
        <v>3</v>
      </c>
      <c r="FZ73" s="181"/>
      <c r="GA73" s="181"/>
      <c r="GB73" s="181"/>
      <c r="GC73" s="178">
        <v>3</v>
      </c>
      <c r="GD73" s="180"/>
      <c r="GE73" s="178">
        <v>10</v>
      </c>
      <c r="GF73" s="181"/>
      <c r="GG73" s="178">
        <v>10</v>
      </c>
      <c r="GH73" s="180"/>
      <c r="GI73" s="178"/>
      <c r="GJ73" s="181"/>
      <c r="GK73" s="181"/>
      <c r="GL73" s="178"/>
      <c r="GM73" s="180"/>
      <c r="GN73" s="178"/>
      <c r="GO73" s="181"/>
      <c r="GP73" s="181"/>
      <c r="GQ73" s="181">
        <v>3</v>
      </c>
      <c r="GR73" s="178">
        <v>3</v>
      </c>
      <c r="GS73" s="180">
        <v>246626</v>
      </c>
      <c r="GT73" s="268">
        <f>246626/52629283</f>
        <v>4.6860984216714483E-3</v>
      </c>
    </row>
    <row r="74" spans="2:202" s="147" customFormat="1" x14ac:dyDescent="0.2">
      <c r="B74" s="267" t="s">
        <v>194</v>
      </c>
      <c r="C74" s="178">
        <v>97</v>
      </c>
      <c r="D74" s="181">
        <v>2</v>
      </c>
      <c r="E74" s="181">
        <v>4</v>
      </c>
      <c r="F74" s="181">
        <v>6</v>
      </c>
      <c r="G74" s="178">
        <v>109</v>
      </c>
      <c r="H74" s="180">
        <v>1</v>
      </c>
      <c r="I74" s="178">
        <v>64</v>
      </c>
      <c r="J74" s="181"/>
      <c r="K74" s="178">
        <v>64</v>
      </c>
      <c r="L74" s="180"/>
      <c r="M74" s="180">
        <v>917</v>
      </c>
      <c r="N74" s="178">
        <v>425793</v>
      </c>
      <c r="O74" s="181">
        <v>5192</v>
      </c>
      <c r="P74" s="181">
        <v>38</v>
      </c>
      <c r="Q74" s="181">
        <v>220</v>
      </c>
      <c r="R74" s="181">
        <v>4</v>
      </c>
      <c r="S74" s="181">
        <v>177</v>
      </c>
      <c r="T74" s="181">
        <v>1</v>
      </c>
      <c r="U74" s="181">
        <v>0</v>
      </c>
      <c r="V74" s="178">
        <v>431425</v>
      </c>
      <c r="W74" s="177">
        <v>178</v>
      </c>
      <c r="X74" s="181">
        <v>52</v>
      </c>
      <c r="Y74" s="178">
        <v>230</v>
      </c>
      <c r="Z74" s="177">
        <v>631</v>
      </c>
      <c r="AA74" s="181"/>
      <c r="AB74" s="178">
        <v>631</v>
      </c>
      <c r="AC74" s="177">
        <v>3112</v>
      </c>
      <c r="AD74" s="181">
        <v>11</v>
      </c>
      <c r="AE74" s="179">
        <v>3123</v>
      </c>
      <c r="AF74" s="178">
        <v>1760</v>
      </c>
      <c r="AG74" s="181"/>
      <c r="AH74" s="181">
        <v>5</v>
      </c>
      <c r="AI74" s="181">
        <v>1</v>
      </c>
      <c r="AJ74" s="181"/>
      <c r="AK74" s="178">
        <v>1766</v>
      </c>
      <c r="AL74" s="177"/>
      <c r="AM74" s="181">
        <v>1</v>
      </c>
      <c r="AN74" s="179">
        <v>1</v>
      </c>
      <c r="AO74" s="178"/>
      <c r="AP74" s="180"/>
      <c r="AQ74" s="178">
        <v>50</v>
      </c>
      <c r="AR74" s="181">
        <v>7</v>
      </c>
      <c r="AS74" s="181"/>
      <c r="AT74" s="178">
        <v>57</v>
      </c>
      <c r="AU74" s="177">
        <v>134</v>
      </c>
      <c r="AV74" s="181">
        <v>1</v>
      </c>
      <c r="AW74" s="181">
        <v>2</v>
      </c>
      <c r="AX74" s="181">
        <v>5</v>
      </c>
      <c r="AY74" s="181"/>
      <c r="AZ74" s="181">
        <v>34</v>
      </c>
      <c r="BA74" s="181">
        <v>5</v>
      </c>
      <c r="BB74" s="181"/>
      <c r="BC74" s="181"/>
      <c r="BD74" s="179">
        <v>181</v>
      </c>
      <c r="BE74" s="178">
        <v>0</v>
      </c>
      <c r="BF74" s="180">
        <v>19</v>
      </c>
      <c r="BG74" s="178">
        <v>206764</v>
      </c>
      <c r="BH74" s="181">
        <v>6787</v>
      </c>
      <c r="BI74" s="181">
        <v>142848</v>
      </c>
      <c r="BJ74" s="181">
        <v>611</v>
      </c>
      <c r="BK74" s="181">
        <v>2259</v>
      </c>
      <c r="BL74" s="181"/>
      <c r="BM74" s="178">
        <v>359269</v>
      </c>
      <c r="BN74" s="180">
        <v>23</v>
      </c>
      <c r="BO74" s="180">
        <v>1</v>
      </c>
      <c r="BP74" s="180">
        <v>1</v>
      </c>
      <c r="BQ74" s="180">
        <v>28</v>
      </c>
      <c r="BR74" s="178">
        <v>46</v>
      </c>
      <c r="BS74" s="181"/>
      <c r="BT74" s="178">
        <v>46</v>
      </c>
      <c r="BU74" s="180">
        <v>2</v>
      </c>
      <c r="BV74" s="178">
        <v>9</v>
      </c>
      <c r="BW74" s="181"/>
      <c r="BX74" s="181"/>
      <c r="BY74" s="178">
        <v>9</v>
      </c>
      <c r="BZ74" s="177">
        <v>4</v>
      </c>
      <c r="CA74" s="181">
        <v>8</v>
      </c>
      <c r="CB74" s="181">
        <v>1</v>
      </c>
      <c r="CC74" s="181">
        <v>2</v>
      </c>
      <c r="CD74" s="181">
        <v>11</v>
      </c>
      <c r="CE74" s="181">
        <v>1</v>
      </c>
      <c r="CF74" s="181">
        <v>13</v>
      </c>
      <c r="CG74" s="181">
        <v>6</v>
      </c>
      <c r="CH74" s="181"/>
      <c r="CI74" s="181">
        <v>8</v>
      </c>
      <c r="CJ74" s="181">
        <v>6</v>
      </c>
      <c r="CK74" s="181"/>
      <c r="CL74" s="181"/>
      <c r="CM74" s="181"/>
      <c r="CN74" s="179">
        <v>60</v>
      </c>
      <c r="CO74" s="178"/>
      <c r="CP74" s="181"/>
      <c r="CQ74" s="178"/>
      <c r="CR74" s="180"/>
      <c r="CS74" s="178">
        <v>589</v>
      </c>
      <c r="CT74" s="181">
        <v>1846</v>
      </c>
      <c r="CU74" s="181">
        <v>173948</v>
      </c>
      <c r="CV74" s="181">
        <v>52701</v>
      </c>
      <c r="CW74" s="181">
        <v>275</v>
      </c>
      <c r="CX74" s="181">
        <v>208</v>
      </c>
      <c r="CY74" s="181">
        <v>93</v>
      </c>
      <c r="CZ74" s="181">
        <v>74</v>
      </c>
      <c r="DA74" s="181">
        <v>4</v>
      </c>
      <c r="DB74" s="181">
        <v>4</v>
      </c>
      <c r="DC74" s="181">
        <v>0</v>
      </c>
      <c r="DD74" s="178">
        <v>229742</v>
      </c>
      <c r="DE74" s="177">
        <v>10335</v>
      </c>
      <c r="DF74" s="181">
        <v>133</v>
      </c>
      <c r="DG74" s="181">
        <v>537</v>
      </c>
      <c r="DH74" s="181">
        <v>1014</v>
      </c>
      <c r="DI74" s="181">
        <v>7</v>
      </c>
      <c r="DJ74" s="181">
        <v>14</v>
      </c>
      <c r="DK74" s="181"/>
      <c r="DL74" s="179">
        <v>12040</v>
      </c>
      <c r="DM74" s="178"/>
      <c r="DN74" s="180"/>
      <c r="DO74" s="178"/>
      <c r="DP74" s="181"/>
      <c r="DQ74" s="178"/>
      <c r="DR74" s="180">
        <v>129</v>
      </c>
      <c r="DS74" s="178"/>
      <c r="DT74" s="181"/>
      <c r="DU74" s="178"/>
      <c r="DV74" s="177">
        <v>412</v>
      </c>
      <c r="DW74" s="181">
        <v>2</v>
      </c>
      <c r="DX74" s="179">
        <v>414</v>
      </c>
      <c r="DY74" s="178">
        <v>59</v>
      </c>
      <c r="DZ74" s="180">
        <v>0</v>
      </c>
      <c r="EA74" s="178">
        <v>100776</v>
      </c>
      <c r="EB74" s="181"/>
      <c r="EC74" s="178">
        <v>100776</v>
      </c>
      <c r="ED74" s="180">
        <v>3</v>
      </c>
      <c r="EE74" s="180"/>
      <c r="EF74" s="178">
        <v>80</v>
      </c>
      <c r="EG74" s="181">
        <v>167</v>
      </c>
      <c r="EH74" s="181">
        <v>302</v>
      </c>
      <c r="EI74" s="181">
        <v>12</v>
      </c>
      <c r="EJ74" s="181">
        <v>1</v>
      </c>
      <c r="EK74" s="181"/>
      <c r="EL74" s="181"/>
      <c r="EM74" s="178">
        <v>562</v>
      </c>
      <c r="EN74" s="177">
        <v>2750</v>
      </c>
      <c r="EO74" s="181">
        <v>8144</v>
      </c>
      <c r="EP74" s="181">
        <v>280</v>
      </c>
      <c r="EQ74" s="181">
        <v>5613</v>
      </c>
      <c r="ER74" s="181">
        <v>11500</v>
      </c>
      <c r="ES74" s="181">
        <v>22</v>
      </c>
      <c r="ET74" s="181">
        <v>1943</v>
      </c>
      <c r="EU74" s="181">
        <v>21</v>
      </c>
      <c r="EV74" s="181">
        <v>24</v>
      </c>
      <c r="EW74" s="181">
        <v>15</v>
      </c>
      <c r="EX74" s="181">
        <v>2</v>
      </c>
      <c r="EY74" s="181">
        <v>399</v>
      </c>
      <c r="EZ74" s="181"/>
      <c r="FA74" s="179">
        <v>30713</v>
      </c>
      <c r="FB74" s="178">
        <v>4</v>
      </c>
      <c r="FC74" s="177">
        <v>1</v>
      </c>
      <c r="FD74" s="181">
        <v>4</v>
      </c>
      <c r="FE74" s="181">
        <v>0</v>
      </c>
      <c r="FF74" s="179">
        <v>5</v>
      </c>
      <c r="FG74" s="178"/>
      <c r="FH74" s="181"/>
      <c r="FI74" s="178"/>
      <c r="FJ74" s="180">
        <v>176</v>
      </c>
      <c r="FK74" s="178">
        <v>42</v>
      </c>
      <c r="FL74" s="181">
        <v>1</v>
      </c>
      <c r="FM74" s="181">
        <v>0</v>
      </c>
      <c r="FN74" s="181">
        <v>11</v>
      </c>
      <c r="FO74" s="178">
        <v>54</v>
      </c>
      <c r="FP74" s="177"/>
      <c r="FQ74" s="181"/>
      <c r="FR74" s="181"/>
      <c r="FS74" s="179"/>
      <c r="FT74" s="178"/>
      <c r="FU74" s="181"/>
      <c r="FV74" s="178"/>
      <c r="FW74" s="180"/>
      <c r="FX74" s="180">
        <v>225</v>
      </c>
      <c r="FY74" s="178">
        <v>4</v>
      </c>
      <c r="FZ74" s="181">
        <v>34</v>
      </c>
      <c r="GA74" s="181">
        <v>33</v>
      </c>
      <c r="GB74" s="181">
        <v>8</v>
      </c>
      <c r="GC74" s="178">
        <v>79</v>
      </c>
      <c r="GD74" s="180"/>
      <c r="GE74" s="178">
        <v>59</v>
      </c>
      <c r="GF74" s="181">
        <v>3</v>
      </c>
      <c r="GG74" s="178">
        <v>62</v>
      </c>
      <c r="GH74" s="180"/>
      <c r="GI74" s="178">
        <v>3</v>
      </c>
      <c r="GJ74" s="181"/>
      <c r="GK74" s="181"/>
      <c r="GL74" s="178">
        <v>3</v>
      </c>
      <c r="GM74" s="180">
        <v>150</v>
      </c>
      <c r="GN74" s="178">
        <v>124</v>
      </c>
      <c r="GO74" s="181">
        <v>50</v>
      </c>
      <c r="GP74" s="181">
        <v>15</v>
      </c>
      <c r="GQ74" s="181">
        <v>10</v>
      </c>
      <c r="GR74" s="178">
        <v>199</v>
      </c>
      <c r="GS74" s="180">
        <v>1173358</v>
      </c>
      <c r="GT74" s="268">
        <f>1173358/52629283</f>
        <v>2.2294774564950846E-2</v>
      </c>
    </row>
    <row r="75" spans="2:202" s="147" customFormat="1" x14ac:dyDescent="0.2">
      <c r="B75" s="267" t="s">
        <v>206</v>
      </c>
      <c r="C75" s="178">
        <v>28</v>
      </c>
      <c r="D75" s="181"/>
      <c r="E75" s="181">
        <v>0</v>
      </c>
      <c r="F75" s="181"/>
      <c r="G75" s="178">
        <v>28</v>
      </c>
      <c r="H75" s="180"/>
      <c r="I75" s="178">
        <v>4</v>
      </c>
      <c r="J75" s="181"/>
      <c r="K75" s="178">
        <v>4</v>
      </c>
      <c r="L75" s="180"/>
      <c r="M75" s="180">
        <v>2211</v>
      </c>
      <c r="N75" s="178">
        <v>82262</v>
      </c>
      <c r="O75" s="181">
        <v>142</v>
      </c>
      <c r="P75" s="181">
        <v>10</v>
      </c>
      <c r="Q75" s="181">
        <v>117</v>
      </c>
      <c r="R75" s="181">
        <v>1</v>
      </c>
      <c r="S75" s="181">
        <v>94</v>
      </c>
      <c r="T75" s="181">
        <v>1</v>
      </c>
      <c r="U75" s="181"/>
      <c r="V75" s="178">
        <v>82627</v>
      </c>
      <c r="W75" s="177">
        <v>232</v>
      </c>
      <c r="X75" s="181">
        <v>78</v>
      </c>
      <c r="Y75" s="178">
        <v>310</v>
      </c>
      <c r="Z75" s="177">
        <v>281</v>
      </c>
      <c r="AA75" s="181"/>
      <c r="AB75" s="178">
        <v>281</v>
      </c>
      <c r="AC75" s="177">
        <v>2081</v>
      </c>
      <c r="AD75" s="181">
        <v>1</v>
      </c>
      <c r="AE75" s="179">
        <v>2082</v>
      </c>
      <c r="AF75" s="178">
        <v>476</v>
      </c>
      <c r="AG75" s="181"/>
      <c r="AH75" s="181"/>
      <c r="AI75" s="181">
        <v>3</v>
      </c>
      <c r="AJ75" s="181"/>
      <c r="AK75" s="178">
        <v>479</v>
      </c>
      <c r="AL75" s="177"/>
      <c r="AM75" s="181"/>
      <c r="AN75" s="179"/>
      <c r="AO75" s="178"/>
      <c r="AP75" s="180"/>
      <c r="AQ75" s="178">
        <v>3</v>
      </c>
      <c r="AR75" s="181">
        <v>94</v>
      </c>
      <c r="AS75" s="181"/>
      <c r="AT75" s="178">
        <v>97</v>
      </c>
      <c r="AU75" s="177">
        <v>64</v>
      </c>
      <c r="AV75" s="181"/>
      <c r="AW75" s="181"/>
      <c r="AX75" s="181">
        <v>4</v>
      </c>
      <c r="AY75" s="181"/>
      <c r="AZ75" s="181">
        <v>1</v>
      </c>
      <c r="BA75" s="181">
        <v>7</v>
      </c>
      <c r="BB75" s="181">
        <v>0</v>
      </c>
      <c r="BC75" s="181"/>
      <c r="BD75" s="179">
        <v>76</v>
      </c>
      <c r="BE75" s="178">
        <v>1</v>
      </c>
      <c r="BF75" s="180">
        <v>2</v>
      </c>
      <c r="BG75" s="178">
        <v>2561</v>
      </c>
      <c r="BH75" s="181">
        <v>5641</v>
      </c>
      <c r="BI75" s="181">
        <v>154052</v>
      </c>
      <c r="BJ75" s="181">
        <v>231</v>
      </c>
      <c r="BK75" s="181">
        <v>365</v>
      </c>
      <c r="BL75" s="181"/>
      <c r="BM75" s="178">
        <v>162850</v>
      </c>
      <c r="BN75" s="180">
        <v>3</v>
      </c>
      <c r="BO75" s="180"/>
      <c r="BP75" s="180"/>
      <c r="BQ75" s="180">
        <v>1</v>
      </c>
      <c r="BR75" s="178">
        <v>22</v>
      </c>
      <c r="BS75" s="181"/>
      <c r="BT75" s="178">
        <v>22</v>
      </c>
      <c r="BU75" s="180"/>
      <c r="BV75" s="178"/>
      <c r="BW75" s="181"/>
      <c r="BX75" s="181"/>
      <c r="BY75" s="178"/>
      <c r="BZ75" s="177">
        <v>2</v>
      </c>
      <c r="CA75" s="181"/>
      <c r="CB75" s="181"/>
      <c r="CC75" s="181"/>
      <c r="CD75" s="181"/>
      <c r="CE75" s="181"/>
      <c r="CF75" s="181">
        <v>2</v>
      </c>
      <c r="CG75" s="181"/>
      <c r="CH75" s="181"/>
      <c r="CI75" s="181"/>
      <c r="CJ75" s="181">
        <v>0</v>
      </c>
      <c r="CK75" s="181"/>
      <c r="CL75" s="181"/>
      <c r="CM75" s="181"/>
      <c r="CN75" s="179">
        <v>4</v>
      </c>
      <c r="CO75" s="178">
        <v>1</v>
      </c>
      <c r="CP75" s="181"/>
      <c r="CQ75" s="178">
        <v>1</v>
      </c>
      <c r="CR75" s="180"/>
      <c r="CS75" s="178">
        <v>172</v>
      </c>
      <c r="CT75" s="181">
        <v>248</v>
      </c>
      <c r="CU75" s="181">
        <v>46802</v>
      </c>
      <c r="CV75" s="181">
        <v>18393</v>
      </c>
      <c r="CW75" s="181">
        <v>9</v>
      </c>
      <c r="CX75" s="181">
        <v>1</v>
      </c>
      <c r="CY75" s="181">
        <v>31</v>
      </c>
      <c r="CZ75" s="181">
        <v>1</v>
      </c>
      <c r="DA75" s="181">
        <v>7</v>
      </c>
      <c r="DB75" s="181">
        <v>0</v>
      </c>
      <c r="DC75" s="181">
        <v>7</v>
      </c>
      <c r="DD75" s="178">
        <v>65671</v>
      </c>
      <c r="DE75" s="177">
        <v>4062</v>
      </c>
      <c r="DF75" s="181">
        <v>3</v>
      </c>
      <c r="DG75" s="181">
        <v>126</v>
      </c>
      <c r="DH75" s="181">
        <v>62</v>
      </c>
      <c r="DI75" s="181">
        <v>7</v>
      </c>
      <c r="DJ75" s="181">
        <v>6</v>
      </c>
      <c r="DK75" s="181"/>
      <c r="DL75" s="179">
        <v>4266</v>
      </c>
      <c r="DM75" s="178"/>
      <c r="DN75" s="180"/>
      <c r="DO75" s="178"/>
      <c r="DP75" s="181"/>
      <c r="DQ75" s="178"/>
      <c r="DR75" s="180">
        <v>50</v>
      </c>
      <c r="DS75" s="178">
        <v>1</v>
      </c>
      <c r="DT75" s="181"/>
      <c r="DU75" s="178">
        <v>1</v>
      </c>
      <c r="DV75" s="177">
        <v>22</v>
      </c>
      <c r="DW75" s="181"/>
      <c r="DX75" s="179">
        <v>22</v>
      </c>
      <c r="DY75" s="178">
        <v>6</v>
      </c>
      <c r="DZ75" s="180"/>
      <c r="EA75" s="178">
        <v>420</v>
      </c>
      <c r="EB75" s="181"/>
      <c r="EC75" s="178">
        <v>420</v>
      </c>
      <c r="ED75" s="180">
        <v>2</v>
      </c>
      <c r="EE75" s="180"/>
      <c r="EF75" s="178">
        <v>9</v>
      </c>
      <c r="EG75" s="181">
        <v>22</v>
      </c>
      <c r="EH75" s="181">
        <v>43</v>
      </c>
      <c r="EI75" s="181">
        <v>2</v>
      </c>
      <c r="EJ75" s="181"/>
      <c r="EK75" s="181"/>
      <c r="EL75" s="181"/>
      <c r="EM75" s="178">
        <v>76</v>
      </c>
      <c r="EN75" s="177">
        <v>1354</v>
      </c>
      <c r="EO75" s="181">
        <v>2188</v>
      </c>
      <c r="EP75" s="181">
        <v>70</v>
      </c>
      <c r="EQ75" s="181">
        <v>1387</v>
      </c>
      <c r="ER75" s="181">
        <v>13844</v>
      </c>
      <c r="ES75" s="181">
        <v>15</v>
      </c>
      <c r="ET75" s="181">
        <v>1041</v>
      </c>
      <c r="EU75" s="181">
        <v>3</v>
      </c>
      <c r="EV75" s="181">
        <v>2</v>
      </c>
      <c r="EW75" s="181">
        <v>9</v>
      </c>
      <c r="EX75" s="181"/>
      <c r="EY75" s="181">
        <v>320</v>
      </c>
      <c r="EZ75" s="181">
        <v>2</v>
      </c>
      <c r="FA75" s="179">
        <v>20235</v>
      </c>
      <c r="FB75" s="178">
        <v>2</v>
      </c>
      <c r="FC75" s="177"/>
      <c r="FD75" s="181"/>
      <c r="FE75" s="181">
        <v>0</v>
      </c>
      <c r="FF75" s="179">
        <v>0</v>
      </c>
      <c r="FG75" s="178"/>
      <c r="FH75" s="181"/>
      <c r="FI75" s="178"/>
      <c r="FJ75" s="180">
        <v>20</v>
      </c>
      <c r="FK75" s="178">
        <v>24</v>
      </c>
      <c r="FL75" s="181"/>
      <c r="FM75" s="181"/>
      <c r="FN75" s="181">
        <v>2</v>
      </c>
      <c r="FO75" s="178">
        <v>26</v>
      </c>
      <c r="FP75" s="177"/>
      <c r="FQ75" s="181"/>
      <c r="FR75" s="181"/>
      <c r="FS75" s="179"/>
      <c r="FT75" s="178"/>
      <c r="FU75" s="181"/>
      <c r="FV75" s="178"/>
      <c r="FW75" s="180"/>
      <c r="FX75" s="180">
        <v>56</v>
      </c>
      <c r="FY75" s="178">
        <v>4</v>
      </c>
      <c r="FZ75" s="181">
        <v>17</v>
      </c>
      <c r="GA75" s="181">
        <v>26</v>
      </c>
      <c r="GB75" s="181"/>
      <c r="GC75" s="178">
        <v>47</v>
      </c>
      <c r="GD75" s="180"/>
      <c r="GE75" s="178">
        <v>14</v>
      </c>
      <c r="GF75" s="181"/>
      <c r="GG75" s="178">
        <v>14</v>
      </c>
      <c r="GH75" s="180"/>
      <c r="GI75" s="178">
        <v>1</v>
      </c>
      <c r="GJ75" s="181"/>
      <c r="GK75" s="181"/>
      <c r="GL75" s="178">
        <v>1</v>
      </c>
      <c r="GM75" s="180">
        <v>1</v>
      </c>
      <c r="GN75" s="178">
        <v>1</v>
      </c>
      <c r="GO75" s="181"/>
      <c r="GP75" s="181"/>
      <c r="GQ75" s="181">
        <v>6</v>
      </c>
      <c r="GR75" s="178">
        <v>7</v>
      </c>
      <c r="GS75" s="180">
        <v>342002</v>
      </c>
      <c r="GT75" s="268">
        <f>342002/52629283</f>
        <v>6.4983214762777599E-3</v>
      </c>
    </row>
    <row r="76" spans="2:202" s="147" customFormat="1" x14ac:dyDescent="0.2">
      <c r="B76" s="267" t="s">
        <v>211</v>
      </c>
      <c r="C76" s="178">
        <v>3</v>
      </c>
      <c r="D76" s="181"/>
      <c r="E76" s="181"/>
      <c r="F76" s="181"/>
      <c r="G76" s="178">
        <v>3</v>
      </c>
      <c r="H76" s="180"/>
      <c r="I76" s="178">
        <v>1</v>
      </c>
      <c r="J76" s="181"/>
      <c r="K76" s="178">
        <v>1</v>
      </c>
      <c r="L76" s="180"/>
      <c r="M76" s="180">
        <v>150</v>
      </c>
      <c r="N76" s="178">
        <v>18140</v>
      </c>
      <c r="O76" s="181">
        <v>11</v>
      </c>
      <c r="P76" s="181"/>
      <c r="Q76" s="181">
        <v>8</v>
      </c>
      <c r="R76" s="181"/>
      <c r="S76" s="181">
        <v>32</v>
      </c>
      <c r="T76" s="181"/>
      <c r="U76" s="181"/>
      <c r="V76" s="178">
        <v>18191</v>
      </c>
      <c r="W76" s="177">
        <v>30</v>
      </c>
      <c r="X76" s="181">
        <v>64</v>
      </c>
      <c r="Y76" s="178">
        <v>94</v>
      </c>
      <c r="Z76" s="177">
        <v>65</v>
      </c>
      <c r="AA76" s="181"/>
      <c r="AB76" s="178">
        <v>65</v>
      </c>
      <c r="AC76" s="177">
        <v>1279</v>
      </c>
      <c r="AD76" s="181"/>
      <c r="AE76" s="179">
        <v>1279</v>
      </c>
      <c r="AF76" s="178">
        <v>24</v>
      </c>
      <c r="AG76" s="181"/>
      <c r="AH76" s="181"/>
      <c r="AI76" s="181"/>
      <c r="AJ76" s="181"/>
      <c r="AK76" s="178">
        <v>24</v>
      </c>
      <c r="AL76" s="177"/>
      <c r="AM76" s="181"/>
      <c r="AN76" s="179"/>
      <c r="AO76" s="178"/>
      <c r="AP76" s="180"/>
      <c r="AQ76" s="178"/>
      <c r="AR76" s="181">
        <v>1</v>
      </c>
      <c r="AS76" s="181"/>
      <c r="AT76" s="178">
        <v>1</v>
      </c>
      <c r="AU76" s="177">
        <v>5</v>
      </c>
      <c r="AV76" s="181"/>
      <c r="AW76" s="181"/>
      <c r="AX76" s="181"/>
      <c r="AY76" s="181"/>
      <c r="AZ76" s="181">
        <v>1</v>
      </c>
      <c r="BA76" s="181">
        <v>1</v>
      </c>
      <c r="BB76" s="181">
        <v>0</v>
      </c>
      <c r="BC76" s="181"/>
      <c r="BD76" s="179">
        <v>7</v>
      </c>
      <c r="BE76" s="178">
        <v>1</v>
      </c>
      <c r="BF76" s="180">
        <v>0</v>
      </c>
      <c r="BG76" s="178">
        <v>42</v>
      </c>
      <c r="BH76" s="181">
        <v>281</v>
      </c>
      <c r="BI76" s="181">
        <v>1561</v>
      </c>
      <c r="BJ76" s="181">
        <v>17</v>
      </c>
      <c r="BK76" s="181">
        <v>30</v>
      </c>
      <c r="BL76" s="181"/>
      <c r="BM76" s="178">
        <v>1931</v>
      </c>
      <c r="BN76" s="180">
        <v>5</v>
      </c>
      <c r="BO76" s="180"/>
      <c r="BP76" s="180"/>
      <c r="BQ76" s="180">
        <v>1</v>
      </c>
      <c r="BR76" s="178">
        <v>9</v>
      </c>
      <c r="BS76" s="181"/>
      <c r="BT76" s="178">
        <v>9</v>
      </c>
      <c r="BU76" s="180"/>
      <c r="BV76" s="178">
        <v>4</v>
      </c>
      <c r="BW76" s="181"/>
      <c r="BX76" s="181"/>
      <c r="BY76" s="178">
        <v>4</v>
      </c>
      <c r="BZ76" s="177"/>
      <c r="CA76" s="181"/>
      <c r="CB76" s="181"/>
      <c r="CC76" s="181"/>
      <c r="CD76" s="181"/>
      <c r="CE76" s="181"/>
      <c r="CF76" s="181"/>
      <c r="CG76" s="181"/>
      <c r="CH76" s="181"/>
      <c r="CI76" s="181"/>
      <c r="CJ76" s="181"/>
      <c r="CK76" s="181"/>
      <c r="CL76" s="181"/>
      <c r="CM76" s="181"/>
      <c r="CN76" s="179"/>
      <c r="CO76" s="178"/>
      <c r="CP76" s="181"/>
      <c r="CQ76" s="178"/>
      <c r="CR76" s="180"/>
      <c r="CS76" s="178">
        <v>111</v>
      </c>
      <c r="CT76" s="181">
        <v>1103</v>
      </c>
      <c r="CU76" s="181">
        <v>29103</v>
      </c>
      <c r="CV76" s="181">
        <v>3943</v>
      </c>
      <c r="CW76" s="181">
        <v>1</v>
      </c>
      <c r="CX76" s="181"/>
      <c r="CY76" s="181">
        <v>1</v>
      </c>
      <c r="CZ76" s="181">
        <v>4</v>
      </c>
      <c r="DA76" s="181">
        <v>1</v>
      </c>
      <c r="DB76" s="181">
        <v>5</v>
      </c>
      <c r="DC76" s="181"/>
      <c r="DD76" s="178">
        <v>34272</v>
      </c>
      <c r="DE76" s="177">
        <v>500</v>
      </c>
      <c r="DF76" s="181"/>
      <c r="DG76" s="181">
        <v>20</v>
      </c>
      <c r="DH76" s="181">
        <v>57</v>
      </c>
      <c r="DI76" s="181">
        <v>1</v>
      </c>
      <c r="DJ76" s="181">
        <v>1</v>
      </c>
      <c r="DK76" s="181"/>
      <c r="DL76" s="179">
        <v>579</v>
      </c>
      <c r="DM76" s="178"/>
      <c r="DN76" s="180"/>
      <c r="DO76" s="178"/>
      <c r="DP76" s="181"/>
      <c r="DQ76" s="178"/>
      <c r="DR76" s="180">
        <v>12</v>
      </c>
      <c r="DS76" s="178"/>
      <c r="DT76" s="181"/>
      <c r="DU76" s="178"/>
      <c r="DV76" s="177">
        <v>2</v>
      </c>
      <c r="DW76" s="181"/>
      <c r="DX76" s="179">
        <v>2</v>
      </c>
      <c r="DY76" s="178">
        <v>6</v>
      </c>
      <c r="DZ76" s="180">
        <v>0</v>
      </c>
      <c r="EA76" s="178">
        <v>101</v>
      </c>
      <c r="EB76" s="181"/>
      <c r="EC76" s="178">
        <v>101</v>
      </c>
      <c r="ED76" s="180"/>
      <c r="EE76" s="180"/>
      <c r="EF76" s="178">
        <v>9</v>
      </c>
      <c r="EG76" s="181"/>
      <c r="EH76" s="181">
        <v>13</v>
      </c>
      <c r="EI76" s="181">
        <v>1</v>
      </c>
      <c r="EJ76" s="181"/>
      <c r="EK76" s="181"/>
      <c r="EL76" s="181"/>
      <c r="EM76" s="178">
        <v>23</v>
      </c>
      <c r="EN76" s="177">
        <v>898</v>
      </c>
      <c r="EO76" s="181">
        <v>170</v>
      </c>
      <c r="EP76" s="181">
        <v>12</v>
      </c>
      <c r="EQ76" s="181">
        <v>455</v>
      </c>
      <c r="ER76" s="181">
        <v>158</v>
      </c>
      <c r="ES76" s="181">
        <v>1</v>
      </c>
      <c r="ET76" s="181">
        <v>374</v>
      </c>
      <c r="EU76" s="181">
        <v>0</v>
      </c>
      <c r="EV76" s="181">
        <v>1</v>
      </c>
      <c r="EW76" s="181">
        <v>8</v>
      </c>
      <c r="EX76" s="181"/>
      <c r="EY76" s="181">
        <v>18</v>
      </c>
      <c r="EZ76" s="181"/>
      <c r="FA76" s="179">
        <v>2095</v>
      </c>
      <c r="FB76" s="178">
        <v>1</v>
      </c>
      <c r="FC76" s="177"/>
      <c r="FD76" s="181"/>
      <c r="FE76" s="181"/>
      <c r="FF76" s="179"/>
      <c r="FG76" s="178"/>
      <c r="FH76" s="181"/>
      <c r="FI76" s="178"/>
      <c r="FJ76" s="180"/>
      <c r="FK76" s="178">
        <v>6</v>
      </c>
      <c r="FL76" s="181"/>
      <c r="FM76" s="181"/>
      <c r="FN76" s="181"/>
      <c r="FO76" s="178">
        <v>6</v>
      </c>
      <c r="FP76" s="177"/>
      <c r="FQ76" s="181"/>
      <c r="FR76" s="181"/>
      <c r="FS76" s="179"/>
      <c r="FT76" s="178"/>
      <c r="FU76" s="181"/>
      <c r="FV76" s="178"/>
      <c r="FW76" s="180"/>
      <c r="FX76" s="180">
        <v>9</v>
      </c>
      <c r="FY76" s="178">
        <v>4</v>
      </c>
      <c r="FZ76" s="181"/>
      <c r="GA76" s="181"/>
      <c r="GB76" s="181"/>
      <c r="GC76" s="178">
        <v>4</v>
      </c>
      <c r="GD76" s="180"/>
      <c r="GE76" s="178">
        <v>3</v>
      </c>
      <c r="GF76" s="181"/>
      <c r="GG76" s="178">
        <v>3</v>
      </c>
      <c r="GH76" s="180"/>
      <c r="GI76" s="178">
        <v>4</v>
      </c>
      <c r="GJ76" s="181"/>
      <c r="GK76" s="181"/>
      <c r="GL76" s="178">
        <v>4</v>
      </c>
      <c r="GM76" s="180">
        <v>0</v>
      </c>
      <c r="GN76" s="178"/>
      <c r="GO76" s="181"/>
      <c r="GP76" s="181"/>
      <c r="GQ76" s="181">
        <v>1</v>
      </c>
      <c r="GR76" s="178">
        <v>1</v>
      </c>
      <c r="GS76" s="180">
        <v>58884</v>
      </c>
      <c r="GT76" s="268">
        <f>58884/52629283</f>
        <v>1.1188448073670319E-3</v>
      </c>
    </row>
    <row r="77" spans="2:202" s="147" customFormat="1" ht="24.75" thickBot="1" x14ac:dyDescent="0.25">
      <c r="B77" s="262" t="s">
        <v>584</v>
      </c>
      <c r="C77" s="166">
        <v>1</v>
      </c>
      <c r="D77" s="182"/>
      <c r="E77" s="182"/>
      <c r="F77" s="182"/>
      <c r="G77" s="166">
        <v>1</v>
      </c>
      <c r="H77" s="168"/>
      <c r="I77" s="166"/>
      <c r="J77" s="182"/>
      <c r="K77" s="166"/>
      <c r="L77" s="168"/>
      <c r="M77" s="168">
        <v>65</v>
      </c>
      <c r="N77" s="166">
        <v>845</v>
      </c>
      <c r="O77" s="182"/>
      <c r="P77" s="182"/>
      <c r="Q77" s="182">
        <v>4</v>
      </c>
      <c r="R77" s="182"/>
      <c r="S77" s="182">
        <v>5</v>
      </c>
      <c r="T77" s="182"/>
      <c r="U77" s="182"/>
      <c r="V77" s="166">
        <v>854</v>
      </c>
      <c r="W77" s="165">
        <v>0</v>
      </c>
      <c r="X77" s="182">
        <v>0</v>
      </c>
      <c r="Y77" s="166">
        <v>0</v>
      </c>
      <c r="Z77" s="165">
        <v>8</v>
      </c>
      <c r="AA77" s="182"/>
      <c r="AB77" s="166">
        <v>8</v>
      </c>
      <c r="AC77" s="165">
        <v>77</v>
      </c>
      <c r="AD77" s="182">
        <v>1</v>
      </c>
      <c r="AE77" s="167">
        <v>78</v>
      </c>
      <c r="AF77" s="166">
        <v>1</v>
      </c>
      <c r="AG77" s="182"/>
      <c r="AH77" s="182"/>
      <c r="AI77" s="182"/>
      <c r="AJ77" s="182"/>
      <c r="AK77" s="166">
        <v>1</v>
      </c>
      <c r="AL77" s="165"/>
      <c r="AM77" s="182"/>
      <c r="AN77" s="167"/>
      <c r="AO77" s="166"/>
      <c r="AP77" s="168"/>
      <c r="AQ77" s="166"/>
      <c r="AR77" s="182">
        <v>1</v>
      </c>
      <c r="AS77" s="182"/>
      <c r="AT77" s="166">
        <v>1</v>
      </c>
      <c r="AU77" s="165">
        <v>2</v>
      </c>
      <c r="AV77" s="182"/>
      <c r="AW77" s="182"/>
      <c r="AX77" s="182"/>
      <c r="AY77" s="182"/>
      <c r="AZ77" s="182">
        <v>2</v>
      </c>
      <c r="BA77" s="182"/>
      <c r="BB77" s="182"/>
      <c r="BC77" s="182">
        <v>0</v>
      </c>
      <c r="BD77" s="167">
        <v>4</v>
      </c>
      <c r="BE77" s="166"/>
      <c r="BF77" s="168"/>
      <c r="BG77" s="166">
        <v>2</v>
      </c>
      <c r="BH77" s="182">
        <v>25</v>
      </c>
      <c r="BI77" s="182">
        <v>79</v>
      </c>
      <c r="BJ77" s="182">
        <v>1</v>
      </c>
      <c r="BK77" s="182">
        <v>4</v>
      </c>
      <c r="BL77" s="182"/>
      <c r="BM77" s="166">
        <v>111</v>
      </c>
      <c r="BN77" s="168"/>
      <c r="BO77" s="168"/>
      <c r="BP77" s="168"/>
      <c r="BQ77" s="168"/>
      <c r="BR77" s="166">
        <v>0</v>
      </c>
      <c r="BS77" s="182"/>
      <c r="BT77" s="166">
        <v>0</v>
      </c>
      <c r="BU77" s="168"/>
      <c r="BV77" s="166"/>
      <c r="BW77" s="182"/>
      <c r="BX77" s="182"/>
      <c r="BY77" s="166"/>
      <c r="BZ77" s="165"/>
      <c r="CA77" s="182"/>
      <c r="CB77" s="182"/>
      <c r="CC77" s="182"/>
      <c r="CD77" s="182"/>
      <c r="CE77" s="182"/>
      <c r="CF77" s="182">
        <v>1</v>
      </c>
      <c r="CG77" s="182"/>
      <c r="CH77" s="182"/>
      <c r="CI77" s="182"/>
      <c r="CJ77" s="182"/>
      <c r="CK77" s="182"/>
      <c r="CL77" s="182"/>
      <c r="CM77" s="182"/>
      <c r="CN77" s="167">
        <v>1</v>
      </c>
      <c r="CO77" s="166"/>
      <c r="CP77" s="182"/>
      <c r="CQ77" s="166"/>
      <c r="CR77" s="168"/>
      <c r="CS77" s="166">
        <v>3</v>
      </c>
      <c r="CT77" s="182">
        <v>49</v>
      </c>
      <c r="CU77" s="182">
        <v>1174</v>
      </c>
      <c r="CV77" s="182">
        <v>710</v>
      </c>
      <c r="CW77" s="182"/>
      <c r="CX77" s="182"/>
      <c r="CY77" s="182"/>
      <c r="CZ77" s="182"/>
      <c r="DA77" s="182"/>
      <c r="DB77" s="182"/>
      <c r="DC77" s="182"/>
      <c r="DD77" s="166">
        <v>1936</v>
      </c>
      <c r="DE77" s="165">
        <v>218</v>
      </c>
      <c r="DF77" s="182"/>
      <c r="DG77" s="182">
        <v>9</v>
      </c>
      <c r="DH77" s="182">
        <v>35</v>
      </c>
      <c r="DI77" s="182"/>
      <c r="DJ77" s="182"/>
      <c r="DK77" s="182"/>
      <c r="DL77" s="167">
        <v>262</v>
      </c>
      <c r="DM77" s="166"/>
      <c r="DN77" s="168"/>
      <c r="DO77" s="166"/>
      <c r="DP77" s="182"/>
      <c r="DQ77" s="166"/>
      <c r="DR77" s="168">
        <v>48</v>
      </c>
      <c r="DS77" s="166"/>
      <c r="DT77" s="182"/>
      <c r="DU77" s="166"/>
      <c r="DV77" s="165"/>
      <c r="DW77" s="182"/>
      <c r="DX77" s="167"/>
      <c r="DY77" s="166">
        <v>6</v>
      </c>
      <c r="DZ77" s="168"/>
      <c r="EA77" s="166">
        <v>4</v>
      </c>
      <c r="EB77" s="182"/>
      <c r="EC77" s="166">
        <v>4</v>
      </c>
      <c r="ED77" s="168"/>
      <c r="EE77" s="168"/>
      <c r="EF77" s="166">
        <v>0</v>
      </c>
      <c r="EG77" s="182"/>
      <c r="EH77" s="182"/>
      <c r="EI77" s="182"/>
      <c r="EJ77" s="182"/>
      <c r="EK77" s="182"/>
      <c r="EL77" s="182"/>
      <c r="EM77" s="166">
        <v>0</v>
      </c>
      <c r="EN77" s="165">
        <v>17</v>
      </c>
      <c r="EO77" s="182">
        <v>49</v>
      </c>
      <c r="EP77" s="182"/>
      <c r="EQ77" s="182">
        <v>26</v>
      </c>
      <c r="ER77" s="182">
        <v>42</v>
      </c>
      <c r="ES77" s="182"/>
      <c r="ET77" s="182">
        <v>13</v>
      </c>
      <c r="EU77" s="182">
        <v>5</v>
      </c>
      <c r="EV77" s="182">
        <v>0</v>
      </c>
      <c r="EW77" s="182"/>
      <c r="EX77" s="182"/>
      <c r="EY77" s="182">
        <v>1</v>
      </c>
      <c r="EZ77" s="182"/>
      <c r="FA77" s="167">
        <v>153</v>
      </c>
      <c r="FB77" s="166"/>
      <c r="FC77" s="165"/>
      <c r="FD77" s="182"/>
      <c r="FE77" s="182"/>
      <c r="FF77" s="167"/>
      <c r="FG77" s="166"/>
      <c r="FH77" s="182"/>
      <c r="FI77" s="166"/>
      <c r="FJ77" s="168"/>
      <c r="FK77" s="166">
        <v>4</v>
      </c>
      <c r="FL77" s="182"/>
      <c r="FM77" s="182"/>
      <c r="FN77" s="182"/>
      <c r="FO77" s="166">
        <v>4</v>
      </c>
      <c r="FP77" s="165"/>
      <c r="FQ77" s="182"/>
      <c r="FR77" s="182"/>
      <c r="FS77" s="167"/>
      <c r="FT77" s="166"/>
      <c r="FU77" s="182"/>
      <c r="FV77" s="166"/>
      <c r="FW77" s="168"/>
      <c r="FX77" s="168"/>
      <c r="FY77" s="166">
        <v>1</v>
      </c>
      <c r="FZ77" s="182"/>
      <c r="GA77" s="182"/>
      <c r="GB77" s="182"/>
      <c r="GC77" s="166">
        <v>1</v>
      </c>
      <c r="GD77" s="168"/>
      <c r="GE77" s="166">
        <v>6</v>
      </c>
      <c r="GF77" s="182"/>
      <c r="GG77" s="166">
        <v>6</v>
      </c>
      <c r="GH77" s="168"/>
      <c r="GI77" s="166"/>
      <c r="GJ77" s="182"/>
      <c r="GK77" s="182"/>
      <c r="GL77" s="166"/>
      <c r="GM77" s="168"/>
      <c r="GN77" s="166"/>
      <c r="GO77" s="182"/>
      <c r="GP77" s="182"/>
      <c r="GQ77" s="182"/>
      <c r="GR77" s="166"/>
      <c r="GS77" s="168">
        <v>3544</v>
      </c>
      <c r="GT77" s="234">
        <f>3544/52629283</f>
        <v>6.7338937526471724E-5</v>
      </c>
    </row>
    <row r="78" spans="2:202" s="147" customFormat="1" ht="12.75" thickBot="1" x14ac:dyDescent="0.25">
      <c r="B78" s="263" t="s">
        <v>540</v>
      </c>
      <c r="C78" s="174">
        <v>469</v>
      </c>
      <c r="D78" s="183">
        <v>6</v>
      </c>
      <c r="E78" s="183">
        <v>9</v>
      </c>
      <c r="F78" s="183">
        <v>42</v>
      </c>
      <c r="G78" s="174">
        <v>526</v>
      </c>
      <c r="H78" s="176">
        <v>1</v>
      </c>
      <c r="I78" s="174">
        <v>143</v>
      </c>
      <c r="J78" s="183"/>
      <c r="K78" s="174">
        <v>143</v>
      </c>
      <c r="L78" s="176"/>
      <c r="M78" s="176">
        <v>7961</v>
      </c>
      <c r="N78" s="174">
        <v>1227435</v>
      </c>
      <c r="O78" s="183">
        <v>24223</v>
      </c>
      <c r="P78" s="183">
        <v>130</v>
      </c>
      <c r="Q78" s="183">
        <v>754</v>
      </c>
      <c r="R78" s="183">
        <v>9</v>
      </c>
      <c r="S78" s="183">
        <v>3405</v>
      </c>
      <c r="T78" s="183">
        <v>9</v>
      </c>
      <c r="U78" s="183">
        <v>4</v>
      </c>
      <c r="V78" s="174">
        <v>1255969</v>
      </c>
      <c r="W78" s="173">
        <v>1927</v>
      </c>
      <c r="X78" s="183">
        <v>453</v>
      </c>
      <c r="Y78" s="174">
        <v>2380</v>
      </c>
      <c r="Z78" s="173">
        <v>4884</v>
      </c>
      <c r="AA78" s="183">
        <v>1</v>
      </c>
      <c r="AB78" s="174">
        <v>4885</v>
      </c>
      <c r="AC78" s="173">
        <v>22416</v>
      </c>
      <c r="AD78" s="183">
        <v>81</v>
      </c>
      <c r="AE78" s="175">
        <v>22497</v>
      </c>
      <c r="AF78" s="174">
        <v>6173</v>
      </c>
      <c r="AG78" s="183"/>
      <c r="AH78" s="183">
        <v>27</v>
      </c>
      <c r="AI78" s="183">
        <v>48</v>
      </c>
      <c r="AJ78" s="183"/>
      <c r="AK78" s="174">
        <v>6248</v>
      </c>
      <c r="AL78" s="173">
        <v>2</v>
      </c>
      <c r="AM78" s="183">
        <v>13</v>
      </c>
      <c r="AN78" s="175">
        <v>15</v>
      </c>
      <c r="AO78" s="174"/>
      <c r="AP78" s="176"/>
      <c r="AQ78" s="174">
        <v>168</v>
      </c>
      <c r="AR78" s="183">
        <v>164</v>
      </c>
      <c r="AS78" s="183"/>
      <c r="AT78" s="174">
        <v>332</v>
      </c>
      <c r="AU78" s="173">
        <v>355</v>
      </c>
      <c r="AV78" s="183">
        <v>14</v>
      </c>
      <c r="AW78" s="183">
        <v>3</v>
      </c>
      <c r="AX78" s="183">
        <v>23</v>
      </c>
      <c r="AY78" s="183"/>
      <c r="AZ78" s="183">
        <v>98</v>
      </c>
      <c r="BA78" s="183">
        <v>22</v>
      </c>
      <c r="BB78" s="183">
        <v>0</v>
      </c>
      <c r="BC78" s="183">
        <v>6</v>
      </c>
      <c r="BD78" s="175">
        <v>521</v>
      </c>
      <c r="BE78" s="174">
        <v>13</v>
      </c>
      <c r="BF78" s="176">
        <v>81</v>
      </c>
      <c r="BG78" s="174">
        <v>723463</v>
      </c>
      <c r="BH78" s="183">
        <v>303263</v>
      </c>
      <c r="BI78" s="183">
        <v>2017743</v>
      </c>
      <c r="BJ78" s="183">
        <v>6296</v>
      </c>
      <c r="BK78" s="183">
        <v>50897</v>
      </c>
      <c r="BL78" s="183"/>
      <c r="BM78" s="174">
        <v>3101662</v>
      </c>
      <c r="BN78" s="176">
        <v>104</v>
      </c>
      <c r="BO78" s="176">
        <v>1</v>
      </c>
      <c r="BP78" s="176">
        <v>2</v>
      </c>
      <c r="BQ78" s="176">
        <v>295</v>
      </c>
      <c r="BR78" s="174">
        <v>324</v>
      </c>
      <c r="BS78" s="183">
        <v>1</v>
      </c>
      <c r="BT78" s="174">
        <v>325</v>
      </c>
      <c r="BU78" s="176">
        <v>5</v>
      </c>
      <c r="BV78" s="174">
        <v>34</v>
      </c>
      <c r="BW78" s="183">
        <v>2</v>
      </c>
      <c r="BX78" s="183"/>
      <c r="BY78" s="174">
        <v>36</v>
      </c>
      <c r="BZ78" s="173">
        <v>26</v>
      </c>
      <c r="CA78" s="183">
        <v>15</v>
      </c>
      <c r="CB78" s="183">
        <v>4</v>
      </c>
      <c r="CC78" s="183">
        <v>12</v>
      </c>
      <c r="CD78" s="183">
        <v>48</v>
      </c>
      <c r="CE78" s="183">
        <v>29</v>
      </c>
      <c r="CF78" s="183">
        <v>37</v>
      </c>
      <c r="CG78" s="183">
        <v>13</v>
      </c>
      <c r="CH78" s="183"/>
      <c r="CI78" s="183">
        <v>13</v>
      </c>
      <c r="CJ78" s="183">
        <v>31</v>
      </c>
      <c r="CK78" s="183"/>
      <c r="CL78" s="183"/>
      <c r="CM78" s="183"/>
      <c r="CN78" s="175">
        <v>228</v>
      </c>
      <c r="CO78" s="174">
        <v>21</v>
      </c>
      <c r="CP78" s="183">
        <v>1</v>
      </c>
      <c r="CQ78" s="174">
        <v>22</v>
      </c>
      <c r="CR78" s="176">
        <v>5</v>
      </c>
      <c r="CS78" s="174">
        <v>2008</v>
      </c>
      <c r="CT78" s="183">
        <v>6769</v>
      </c>
      <c r="CU78" s="183">
        <v>572357</v>
      </c>
      <c r="CV78" s="183">
        <v>336446</v>
      </c>
      <c r="CW78" s="183">
        <v>750</v>
      </c>
      <c r="CX78" s="183">
        <v>484</v>
      </c>
      <c r="CY78" s="183">
        <v>428</v>
      </c>
      <c r="CZ78" s="183">
        <v>124</v>
      </c>
      <c r="DA78" s="183">
        <v>43</v>
      </c>
      <c r="DB78" s="183">
        <v>56</v>
      </c>
      <c r="DC78" s="183">
        <v>28</v>
      </c>
      <c r="DD78" s="174">
        <v>919493</v>
      </c>
      <c r="DE78" s="173">
        <v>50915</v>
      </c>
      <c r="DF78" s="183">
        <v>293</v>
      </c>
      <c r="DG78" s="183">
        <v>4888</v>
      </c>
      <c r="DH78" s="183">
        <v>2672</v>
      </c>
      <c r="DI78" s="183">
        <v>62</v>
      </c>
      <c r="DJ78" s="183">
        <v>606</v>
      </c>
      <c r="DK78" s="183">
        <v>0</v>
      </c>
      <c r="DL78" s="175">
        <v>59436</v>
      </c>
      <c r="DM78" s="174"/>
      <c r="DN78" s="176">
        <v>1</v>
      </c>
      <c r="DO78" s="174">
        <v>1</v>
      </c>
      <c r="DP78" s="183"/>
      <c r="DQ78" s="174">
        <v>1</v>
      </c>
      <c r="DR78" s="176">
        <v>962</v>
      </c>
      <c r="DS78" s="174">
        <v>1</v>
      </c>
      <c r="DT78" s="183"/>
      <c r="DU78" s="174">
        <v>1</v>
      </c>
      <c r="DV78" s="173">
        <v>1655</v>
      </c>
      <c r="DW78" s="183">
        <v>3</v>
      </c>
      <c r="DX78" s="175">
        <v>1658</v>
      </c>
      <c r="DY78" s="174">
        <v>158</v>
      </c>
      <c r="DZ78" s="176">
        <v>20</v>
      </c>
      <c r="EA78" s="174">
        <v>445391</v>
      </c>
      <c r="EB78" s="183"/>
      <c r="EC78" s="174">
        <v>445391</v>
      </c>
      <c r="ED78" s="176">
        <v>18</v>
      </c>
      <c r="EE78" s="176"/>
      <c r="EF78" s="174">
        <v>346</v>
      </c>
      <c r="EG78" s="183">
        <v>613</v>
      </c>
      <c r="EH78" s="183">
        <v>1171</v>
      </c>
      <c r="EI78" s="183">
        <v>35</v>
      </c>
      <c r="EJ78" s="183">
        <v>9</v>
      </c>
      <c r="EK78" s="183"/>
      <c r="EL78" s="183"/>
      <c r="EM78" s="174">
        <v>2174</v>
      </c>
      <c r="EN78" s="173">
        <v>12092</v>
      </c>
      <c r="EO78" s="183">
        <v>23904</v>
      </c>
      <c r="EP78" s="183">
        <v>1902</v>
      </c>
      <c r="EQ78" s="183">
        <v>14214</v>
      </c>
      <c r="ER78" s="183">
        <v>63967</v>
      </c>
      <c r="ES78" s="183">
        <v>199</v>
      </c>
      <c r="ET78" s="183">
        <v>8066</v>
      </c>
      <c r="EU78" s="183">
        <v>98</v>
      </c>
      <c r="EV78" s="183">
        <v>70</v>
      </c>
      <c r="EW78" s="183">
        <v>135</v>
      </c>
      <c r="EX78" s="183">
        <v>3</v>
      </c>
      <c r="EY78" s="183">
        <v>2070</v>
      </c>
      <c r="EZ78" s="183">
        <v>4</v>
      </c>
      <c r="FA78" s="175">
        <v>126724</v>
      </c>
      <c r="FB78" s="174">
        <v>2664</v>
      </c>
      <c r="FC78" s="173">
        <v>3</v>
      </c>
      <c r="FD78" s="183">
        <v>13</v>
      </c>
      <c r="FE78" s="183">
        <v>8</v>
      </c>
      <c r="FF78" s="175">
        <v>24</v>
      </c>
      <c r="FG78" s="174">
        <v>1</v>
      </c>
      <c r="FH78" s="183">
        <v>1</v>
      </c>
      <c r="FI78" s="174">
        <v>2</v>
      </c>
      <c r="FJ78" s="176">
        <v>334</v>
      </c>
      <c r="FK78" s="174">
        <v>308</v>
      </c>
      <c r="FL78" s="183">
        <v>22</v>
      </c>
      <c r="FM78" s="183">
        <v>5</v>
      </c>
      <c r="FN78" s="183">
        <v>63</v>
      </c>
      <c r="FO78" s="174">
        <v>398</v>
      </c>
      <c r="FP78" s="173">
        <v>7</v>
      </c>
      <c r="FQ78" s="183"/>
      <c r="FR78" s="183"/>
      <c r="FS78" s="175">
        <v>7</v>
      </c>
      <c r="FT78" s="174">
        <v>14</v>
      </c>
      <c r="FU78" s="183"/>
      <c r="FV78" s="174">
        <v>14</v>
      </c>
      <c r="FW78" s="176">
        <v>1</v>
      </c>
      <c r="FX78" s="176">
        <v>582</v>
      </c>
      <c r="FY78" s="174">
        <v>124</v>
      </c>
      <c r="FZ78" s="183">
        <v>308</v>
      </c>
      <c r="GA78" s="183">
        <v>324</v>
      </c>
      <c r="GB78" s="183">
        <v>14</v>
      </c>
      <c r="GC78" s="174">
        <v>770</v>
      </c>
      <c r="GD78" s="176">
        <v>1</v>
      </c>
      <c r="GE78" s="174">
        <v>219</v>
      </c>
      <c r="GF78" s="183">
        <v>25</v>
      </c>
      <c r="GG78" s="174">
        <v>244</v>
      </c>
      <c r="GH78" s="176"/>
      <c r="GI78" s="174">
        <v>30</v>
      </c>
      <c r="GJ78" s="183"/>
      <c r="GK78" s="183"/>
      <c r="GL78" s="174">
        <v>30</v>
      </c>
      <c r="GM78" s="176">
        <v>408</v>
      </c>
      <c r="GN78" s="174">
        <v>357</v>
      </c>
      <c r="GO78" s="183">
        <v>649</v>
      </c>
      <c r="GP78" s="183">
        <v>209</v>
      </c>
      <c r="GQ78" s="183">
        <v>68</v>
      </c>
      <c r="GR78" s="174">
        <v>1283</v>
      </c>
      <c r="GS78" s="176">
        <v>5967056</v>
      </c>
      <c r="GT78" s="269">
        <f>5967056/52629283</f>
        <v>0.11337900993255029</v>
      </c>
    </row>
    <row r="79" spans="2:202" s="147" customFormat="1" x14ac:dyDescent="0.2">
      <c r="B79" s="262" t="s">
        <v>32</v>
      </c>
      <c r="C79" s="166">
        <v>286</v>
      </c>
      <c r="D79" s="182"/>
      <c r="E79" s="182"/>
      <c r="F79" s="182"/>
      <c r="G79" s="166">
        <v>286</v>
      </c>
      <c r="H79" s="168"/>
      <c r="I79" s="166">
        <v>21</v>
      </c>
      <c r="J79" s="182"/>
      <c r="K79" s="166">
        <v>21</v>
      </c>
      <c r="L79" s="168">
        <v>2</v>
      </c>
      <c r="M79" s="168">
        <v>28534</v>
      </c>
      <c r="N79" s="166">
        <v>182555</v>
      </c>
      <c r="O79" s="182">
        <v>74</v>
      </c>
      <c r="P79" s="182">
        <v>14</v>
      </c>
      <c r="Q79" s="182">
        <v>217</v>
      </c>
      <c r="R79" s="182">
        <v>4</v>
      </c>
      <c r="S79" s="182">
        <v>217</v>
      </c>
      <c r="T79" s="182"/>
      <c r="U79" s="182"/>
      <c r="V79" s="166">
        <v>183081</v>
      </c>
      <c r="W79" s="165">
        <v>68</v>
      </c>
      <c r="X79" s="182">
        <v>49</v>
      </c>
      <c r="Y79" s="166">
        <v>117</v>
      </c>
      <c r="Z79" s="165">
        <v>874</v>
      </c>
      <c r="AA79" s="182"/>
      <c r="AB79" s="166">
        <v>874</v>
      </c>
      <c r="AC79" s="165">
        <v>5856</v>
      </c>
      <c r="AD79" s="182">
        <v>62</v>
      </c>
      <c r="AE79" s="167">
        <v>5918</v>
      </c>
      <c r="AF79" s="166">
        <v>277</v>
      </c>
      <c r="AG79" s="182"/>
      <c r="AH79" s="182">
        <v>2</v>
      </c>
      <c r="AI79" s="182">
        <v>30</v>
      </c>
      <c r="AJ79" s="182"/>
      <c r="AK79" s="166">
        <v>309</v>
      </c>
      <c r="AL79" s="165"/>
      <c r="AM79" s="182"/>
      <c r="AN79" s="167"/>
      <c r="AO79" s="166"/>
      <c r="AP79" s="168">
        <v>1</v>
      </c>
      <c r="AQ79" s="166">
        <v>1</v>
      </c>
      <c r="AR79" s="182">
        <v>6</v>
      </c>
      <c r="AS79" s="182"/>
      <c r="AT79" s="166">
        <v>7</v>
      </c>
      <c r="AU79" s="165">
        <v>18</v>
      </c>
      <c r="AV79" s="182"/>
      <c r="AW79" s="182"/>
      <c r="AX79" s="182"/>
      <c r="AY79" s="182"/>
      <c r="AZ79" s="182">
        <v>18</v>
      </c>
      <c r="BA79" s="182">
        <v>3</v>
      </c>
      <c r="BB79" s="182"/>
      <c r="BC79" s="182">
        <v>6</v>
      </c>
      <c r="BD79" s="167">
        <v>45</v>
      </c>
      <c r="BE79" s="166">
        <v>6</v>
      </c>
      <c r="BF79" s="168">
        <v>56</v>
      </c>
      <c r="BG79" s="166">
        <v>1071</v>
      </c>
      <c r="BH79" s="182">
        <v>2965</v>
      </c>
      <c r="BI79" s="182">
        <v>76036</v>
      </c>
      <c r="BJ79" s="182">
        <v>451</v>
      </c>
      <c r="BK79" s="182">
        <v>1354</v>
      </c>
      <c r="BL79" s="182"/>
      <c r="BM79" s="166">
        <v>81877</v>
      </c>
      <c r="BN79" s="168">
        <v>104</v>
      </c>
      <c r="BO79" s="168"/>
      <c r="BP79" s="168"/>
      <c r="BQ79" s="168">
        <v>3</v>
      </c>
      <c r="BR79" s="166">
        <v>261</v>
      </c>
      <c r="BS79" s="182"/>
      <c r="BT79" s="166">
        <v>261</v>
      </c>
      <c r="BU79" s="168"/>
      <c r="BV79" s="166">
        <v>25</v>
      </c>
      <c r="BW79" s="182"/>
      <c r="BX79" s="182"/>
      <c r="BY79" s="166">
        <v>25</v>
      </c>
      <c r="BZ79" s="165"/>
      <c r="CA79" s="182"/>
      <c r="CB79" s="182"/>
      <c r="CC79" s="182"/>
      <c r="CD79" s="182"/>
      <c r="CE79" s="182"/>
      <c r="CF79" s="182"/>
      <c r="CG79" s="182"/>
      <c r="CH79" s="182"/>
      <c r="CI79" s="182"/>
      <c r="CJ79" s="182"/>
      <c r="CK79" s="182"/>
      <c r="CL79" s="182"/>
      <c r="CM79" s="182"/>
      <c r="CN79" s="167"/>
      <c r="CO79" s="166">
        <v>0</v>
      </c>
      <c r="CP79" s="182"/>
      <c r="CQ79" s="166">
        <v>0</v>
      </c>
      <c r="CR79" s="168"/>
      <c r="CS79" s="166">
        <v>260</v>
      </c>
      <c r="CT79" s="182">
        <v>4221</v>
      </c>
      <c r="CU79" s="182">
        <v>79259</v>
      </c>
      <c r="CV79" s="182">
        <v>104735</v>
      </c>
      <c r="CW79" s="182"/>
      <c r="CX79" s="182"/>
      <c r="CY79" s="182">
        <v>1</v>
      </c>
      <c r="CZ79" s="182">
        <v>0</v>
      </c>
      <c r="DA79" s="182">
        <v>1</v>
      </c>
      <c r="DB79" s="182"/>
      <c r="DC79" s="182"/>
      <c r="DD79" s="166">
        <v>188477</v>
      </c>
      <c r="DE79" s="165">
        <v>29126</v>
      </c>
      <c r="DF79" s="182"/>
      <c r="DG79" s="182">
        <v>373</v>
      </c>
      <c r="DH79" s="182">
        <v>629</v>
      </c>
      <c r="DI79" s="182">
        <v>38</v>
      </c>
      <c r="DJ79" s="182">
        <v>59</v>
      </c>
      <c r="DK79" s="182">
        <v>1</v>
      </c>
      <c r="DL79" s="167">
        <v>30226</v>
      </c>
      <c r="DM79" s="166"/>
      <c r="DN79" s="168"/>
      <c r="DO79" s="166"/>
      <c r="DP79" s="182">
        <v>3</v>
      </c>
      <c r="DQ79" s="166">
        <v>3</v>
      </c>
      <c r="DR79" s="168">
        <v>5472</v>
      </c>
      <c r="DS79" s="166"/>
      <c r="DT79" s="182"/>
      <c r="DU79" s="166"/>
      <c r="DV79" s="165">
        <v>0</v>
      </c>
      <c r="DW79" s="182">
        <v>0</v>
      </c>
      <c r="DX79" s="167">
        <v>0</v>
      </c>
      <c r="DY79" s="166">
        <v>242</v>
      </c>
      <c r="DZ79" s="168">
        <v>1</v>
      </c>
      <c r="EA79" s="166">
        <v>472</v>
      </c>
      <c r="EB79" s="182">
        <v>4</v>
      </c>
      <c r="EC79" s="166">
        <v>476</v>
      </c>
      <c r="ED79" s="168">
        <v>3</v>
      </c>
      <c r="EE79" s="168"/>
      <c r="EF79" s="166">
        <v>165</v>
      </c>
      <c r="EG79" s="182">
        <v>9</v>
      </c>
      <c r="EH79" s="182">
        <v>62</v>
      </c>
      <c r="EI79" s="182"/>
      <c r="EJ79" s="182">
        <v>3</v>
      </c>
      <c r="EK79" s="182"/>
      <c r="EL79" s="182"/>
      <c r="EM79" s="166">
        <v>239</v>
      </c>
      <c r="EN79" s="165">
        <v>2928</v>
      </c>
      <c r="EO79" s="182">
        <v>7223</v>
      </c>
      <c r="EP79" s="182">
        <v>188</v>
      </c>
      <c r="EQ79" s="182">
        <v>4304</v>
      </c>
      <c r="ER79" s="182">
        <v>1844</v>
      </c>
      <c r="ES79" s="182">
        <v>9</v>
      </c>
      <c r="ET79" s="182">
        <v>1666</v>
      </c>
      <c r="EU79" s="182">
        <v>74</v>
      </c>
      <c r="EV79" s="182">
        <v>55</v>
      </c>
      <c r="EW79" s="182">
        <v>16</v>
      </c>
      <c r="EX79" s="182"/>
      <c r="EY79" s="182">
        <v>200</v>
      </c>
      <c r="EZ79" s="182">
        <v>1</v>
      </c>
      <c r="FA79" s="167">
        <v>18508</v>
      </c>
      <c r="FB79" s="166">
        <v>5</v>
      </c>
      <c r="FC79" s="165"/>
      <c r="FD79" s="182"/>
      <c r="FE79" s="182">
        <v>90</v>
      </c>
      <c r="FF79" s="167">
        <v>90</v>
      </c>
      <c r="FG79" s="166"/>
      <c r="FH79" s="182">
        <v>2</v>
      </c>
      <c r="FI79" s="166">
        <v>2</v>
      </c>
      <c r="FJ79" s="168">
        <v>1</v>
      </c>
      <c r="FK79" s="166">
        <v>2712</v>
      </c>
      <c r="FL79" s="182"/>
      <c r="FM79" s="182"/>
      <c r="FN79" s="182"/>
      <c r="FO79" s="166">
        <v>2712</v>
      </c>
      <c r="FP79" s="165"/>
      <c r="FQ79" s="182"/>
      <c r="FR79" s="182"/>
      <c r="FS79" s="167"/>
      <c r="FT79" s="166"/>
      <c r="FU79" s="182">
        <v>4</v>
      </c>
      <c r="FV79" s="166">
        <v>4</v>
      </c>
      <c r="FW79" s="168"/>
      <c r="FX79" s="168">
        <v>303</v>
      </c>
      <c r="FY79" s="166">
        <v>11</v>
      </c>
      <c r="FZ79" s="182"/>
      <c r="GA79" s="182"/>
      <c r="GB79" s="182"/>
      <c r="GC79" s="166">
        <v>11</v>
      </c>
      <c r="GD79" s="168">
        <v>2</v>
      </c>
      <c r="GE79" s="166">
        <v>468</v>
      </c>
      <c r="GF79" s="182"/>
      <c r="GG79" s="166">
        <v>468</v>
      </c>
      <c r="GH79" s="168">
        <v>1</v>
      </c>
      <c r="GI79" s="166">
        <v>13</v>
      </c>
      <c r="GJ79" s="182"/>
      <c r="GK79" s="182"/>
      <c r="GL79" s="166">
        <v>13</v>
      </c>
      <c r="GM79" s="168"/>
      <c r="GN79" s="166"/>
      <c r="GO79" s="182"/>
      <c r="GP79" s="182"/>
      <c r="GQ79" s="182">
        <v>8</v>
      </c>
      <c r="GR79" s="166">
        <v>8</v>
      </c>
      <c r="GS79" s="168">
        <v>548794</v>
      </c>
      <c r="GT79" s="234">
        <f>548794/52629283</f>
        <v>1.0427540880615834E-2</v>
      </c>
    </row>
    <row r="80" spans="2:202" s="147" customFormat="1" x14ac:dyDescent="0.2">
      <c r="B80" s="267" t="s">
        <v>39</v>
      </c>
      <c r="C80" s="178">
        <v>2198</v>
      </c>
      <c r="D80" s="181"/>
      <c r="E80" s="181"/>
      <c r="F80" s="181"/>
      <c r="G80" s="178">
        <v>2198</v>
      </c>
      <c r="H80" s="180"/>
      <c r="I80" s="178">
        <v>36</v>
      </c>
      <c r="J80" s="181"/>
      <c r="K80" s="178">
        <v>36</v>
      </c>
      <c r="L80" s="180">
        <v>1</v>
      </c>
      <c r="M80" s="180">
        <v>10941</v>
      </c>
      <c r="N80" s="178">
        <v>183536</v>
      </c>
      <c r="O80" s="181">
        <v>10468</v>
      </c>
      <c r="P80" s="181">
        <v>125</v>
      </c>
      <c r="Q80" s="181">
        <v>475</v>
      </c>
      <c r="R80" s="181">
        <v>0</v>
      </c>
      <c r="S80" s="181">
        <v>475</v>
      </c>
      <c r="T80" s="181">
        <v>1</v>
      </c>
      <c r="U80" s="181"/>
      <c r="V80" s="178">
        <v>195080</v>
      </c>
      <c r="W80" s="177">
        <v>67</v>
      </c>
      <c r="X80" s="181">
        <v>109</v>
      </c>
      <c r="Y80" s="178">
        <v>176</v>
      </c>
      <c r="Z80" s="177">
        <v>798</v>
      </c>
      <c r="AA80" s="181"/>
      <c r="AB80" s="178">
        <v>798</v>
      </c>
      <c r="AC80" s="177">
        <v>5317</v>
      </c>
      <c r="AD80" s="181">
        <v>46</v>
      </c>
      <c r="AE80" s="179">
        <v>5363</v>
      </c>
      <c r="AF80" s="178">
        <v>500</v>
      </c>
      <c r="AG80" s="181"/>
      <c r="AH80" s="181"/>
      <c r="AI80" s="181">
        <v>530</v>
      </c>
      <c r="AJ80" s="181"/>
      <c r="AK80" s="178">
        <v>1030</v>
      </c>
      <c r="AL80" s="177"/>
      <c r="AM80" s="181"/>
      <c r="AN80" s="179"/>
      <c r="AO80" s="178"/>
      <c r="AP80" s="180">
        <v>2</v>
      </c>
      <c r="AQ80" s="178">
        <v>1</v>
      </c>
      <c r="AR80" s="181">
        <v>3</v>
      </c>
      <c r="AS80" s="181"/>
      <c r="AT80" s="178">
        <v>4</v>
      </c>
      <c r="AU80" s="177">
        <v>153</v>
      </c>
      <c r="AV80" s="181"/>
      <c r="AW80" s="181"/>
      <c r="AX80" s="181"/>
      <c r="AY80" s="181"/>
      <c r="AZ80" s="181">
        <v>128</v>
      </c>
      <c r="BA80" s="181"/>
      <c r="BB80" s="181"/>
      <c r="BC80" s="181"/>
      <c r="BD80" s="179">
        <v>281</v>
      </c>
      <c r="BE80" s="178">
        <v>6</v>
      </c>
      <c r="BF80" s="180">
        <v>1272</v>
      </c>
      <c r="BG80" s="178">
        <v>1976</v>
      </c>
      <c r="BH80" s="181">
        <v>6489</v>
      </c>
      <c r="BI80" s="181">
        <v>53259</v>
      </c>
      <c r="BJ80" s="181">
        <v>249</v>
      </c>
      <c r="BK80" s="181">
        <v>1536</v>
      </c>
      <c r="BL80" s="181"/>
      <c r="BM80" s="178">
        <v>63509</v>
      </c>
      <c r="BN80" s="180">
        <v>1020</v>
      </c>
      <c r="BO80" s="180">
        <v>0</v>
      </c>
      <c r="BP80" s="180"/>
      <c r="BQ80" s="180">
        <v>32843</v>
      </c>
      <c r="BR80" s="178">
        <v>1260</v>
      </c>
      <c r="BS80" s="181"/>
      <c r="BT80" s="178">
        <v>1260</v>
      </c>
      <c r="BU80" s="180"/>
      <c r="BV80" s="178">
        <v>12</v>
      </c>
      <c r="BW80" s="181">
        <v>6</v>
      </c>
      <c r="BX80" s="181"/>
      <c r="BY80" s="178">
        <v>18</v>
      </c>
      <c r="BZ80" s="177"/>
      <c r="CA80" s="181"/>
      <c r="CB80" s="181"/>
      <c r="CC80" s="181"/>
      <c r="CD80" s="181"/>
      <c r="CE80" s="181"/>
      <c r="CF80" s="181"/>
      <c r="CG80" s="181">
        <v>0</v>
      </c>
      <c r="CH80" s="181">
        <v>2</v>
      </c>
      <c r="CI80" s="181"/>
      <c r="CJ80" s="181"/>
      <c r="CK80" s="181"/>
      <c r="CL80" s="181"/>
      <c r="CM80" s="181"/>
      <c r="CN80" s="179">
        <v>2</v>
      </c>
      <c r="CO80" s="178">
        <v>3</v>
      </c>
      <c r="CP80" s="181"/>
      <c r="CQ80" s="178">
        <v>3</v>
      </c>
      <c r="CR80" s="180">
        <v>3</v>
      </c>
      <c r="CS80" s="178">
        <v>143</v>
      </c>
      <c r="CT80" s="181">
        <v>2193</v>
      </c>
      <c r="CU80" s="181">
        <v>83470</v>
      </c>
      <c r="CV80" s="181">
        <v>95823</v>
      </c>
      <c r="CW80" s="181">
        <v>0</v>
      </c>
      <c r="CX80" s="181">
        <v>6</v>
      </c>
      <c r="CY80" s="181"/>
      <c r="CZ80" s="181"/>
      <c r="DA80" s="181">
        <v>0</v>
      </c>
      <c r="DB80" s="181">
        <v>2</v>
      </c>
      <c r="DC80" s="181"/>
      <c r="DD80" s="178">
        <v>181637</v>
      </c>
      <c r="DE80" s="177">
        <v>47342</v>
      </c>
      <c r="DF80" s="181">
        <v>2</v>
      </c>
      <c r="DG80" s="181">
        <v>477</v>
      </c>
      <c r="DH80" s="181">
        <v>961</v>
      </c>
      <c r="DI80" s="181">
        <v>55</v>
      </c>
      <c r="DJ80" s="181">
        <v>68</v>
      </c>
      <c r="DK80" s="181"/>
      <c r="DL80" s="179">
        <v>48905</v>
      </c>
      <c r="DM80" s="178"/>
      <c r="DN80" s="180">
        <v>1</v>
      </c>
      <c r="DO80" s="178"/>
      <c r="DP80" s="181"/>
      <c r="DQ80" s="178"/>
      <c r="DR80" s="180">
        <v>15216</v>
      </c>
      <c r="DS80" s="178"/>
      <c r="DT80" s="181"/>
      <c r="DU80" s="178"/>
      <c r="DV80" s="177">
        <v>5</v>
      </c>
      <c r="DW80" s="181">
        <v>9</v>
      </c>
      <c r="DX80" s="179">
        <v>14</v>
      </c>
      <c r="DY80" s="178">
        <v>646</v>
      </c>
      <c r="DZ80" s="180">
        <v>108</v>
      </c>
      <c r="EA80" s="178">
        <v>544</v>
      </c>
      <c r="EB80" s="181"/>
      <c r="EC80" s="178">
        <v>544</v>
      </c>
      <c r="ED80" s="180">
        <v>97</v>
      </c>
      <c r="EE80" s="180"/>
      <c r="EF80" s="178">
        <v>1132</v>
      </c>
      <c r="EG80" s="181">
        <v>143</v>
      </c>
      <c r="EH80" s="181">
        <v>83</v>
      </c>
      <c r="EI80" s="181"/>
      <c r="EJ80" s="181">
        <v>5</v>
      </c>
      <c r="EK80" s="181"/>
      <c r="EL80" s="181"/>
      <c r="EM80" s="178">
        <v>1363</v>
      </c>
      <c r="EN80" s="177">
        <v>6518</v>
      </c>
      <c r="EO80" s="181">
        <v>15400</v>
      </c>
      <c r="EP80" s="181">
        <v>287</v>
      </c>
      <c r="EQ80" s="181">
        <v>5411</v>
      </c>
      <c r="ER80" s="181">
        <v>22649</v>
      </c>
      <c r="ES80" s="181">
        <v>34</v>
      </c>
      <c r="ET80" s="181">
        <v>3428</v>
      </c>
      <c r="EU80" s="181">
        <v>24</v>
      </c>
      <c r="EV80" s="181">
        <v>20</v>
      </c>
      <c r="EW80" s="181">
        <v>4</v>
      </c>
      <c r="EX80" s="181"/>
      <c r="EY80" s="181">
        <v>419</v>
      </c>
      <c r="EZ80" s="181"/>
      <c r="FA80" s="179">
        <v>54194</v>
      </c>
      <c r="FB80" s="178">
        <v>5</v>
      </c>
      <c r="FC80" s="177"/>
      <c r="FD80" s="181"/>
      <c r="FE80" s="181">
        <v>388</v>
      </c>
      <c r="FF80" s="179">
        <v>388</v>
      </c>
      <c r="FG80" s="178"/>
      <c r="FH80" s="181"/>
      <c r="FI80" s="178"/>
      <c r="FJ80" s="180"/>
      <c r="FK80" s="178">
        <v>1478</v>
      </c>
      <c r="FL80" s="181">
        <v>0</v>
      </c>
      <c r="FM80" s="181"/>
      <c r="FN80" s="181"/>
      <c r="FO80" s="178">
        <v>1478</v>
      </c>
      <c r="FP80" s="177">
        <v>2</v>
      </c>
      <c r="FQ80" s="181"/>
      <c r="FR80" s="181"/>
      <c r="FS80" s="179">
        <v>2</v>
      </c>
      <c r="FT80" s="178"/>
      <c r="FU80" s="181"/>
      <c r="FV80" s="178"/>
      <c r="FW80" s="180">
        <v>2</v>
      </c>
      <c r="FX80" s="180">
        <v>1392</v>
      </c>
      <c r="FY80" s="178">
        <v>85</v>
      </c>
      <c r="FZ80" s="181"/>
      <c r="GA80" s="181"/>
      <c r="GB80" s="181"/>
      <c r="GC80" s="178">
        <v>85</v>
      </c>
      <c r="GD80" s="180"/>
      <c r="GE80" s="178">
        <v>2168</v>
      </c>
      <c r="GF80" s="181">
        <v>1</v>
      </c>
      <c r="GG80" s="178">
        <v>2169</v>
      </c>
      <c r="GH80" s="180"/>
      <c r="GI80" s="178">
        <v>13</v>
      </c>
      <c r="GJ80" s="181"/>
      <c r="GK80" s="181"/>
      <c r="GL80" s="178">
        <v>13</v>
      </c>
      <c r="GM80" s="180">
        <v>3</v>
      </c>
      <c r="GN80" s="178">
        <v>8</v>
      </c>
      <c r="GO80" s="181"/>
      <c r="GP80" s="181"/>
      <c r="GQ80" s="181">
        <v>1147</v>
      </c>
      <c r="GR80" s="178">
        <v>1155</v>
      </c>
      <c r="GS80" s="180">
        <v>625263</v>
      </c>
      <c r="GT80" s="268">
        <f>625263/52629283</f>
        <v>1.188051526371735E-2</v>
      </c>
    </row>
    <row r="81" spans="2:202" s="147" customFormat="1" x14ac:dyDescent="0.2">
      <c r="B81" s="267" t="s">
        <v>69</v>
      </c>
      <c r="C81" s="178">
        <v>19</v>
      </c>
      <c r="D81" s="181"/>
      <c r="E81" s="181"/>
      <c r="F81" s="181"/>
      <c r="G81" s="178">
        <v>19</v>
      </c>
      <c r="H81" s="180"/>
      <c r="I81" s="178">
        <v>17</v>
      </c>
      <c r="J81" s="181"/>
      <c r="K81" s="178">
        <v>17</v>
      </c>
      <c r="L81" s="180"/>
      <c r="M81" s="180">
        <v>821</v>
      </c>
      <c r="N81" s="178">
        <v>301327</v>
      </c>
      <c r="O81" s="181">
        <v>49</v>
      </c>
      <c r="P81" s="181"/>
      <c r="Q81" s="181">
        <v>18</v>
      </c>
      <c r="R81" s="181"/>
      <c r="S81" s="181">
        <v>67</v>
      </c>
      <c r="T81" s="181"/>
      <c r="U81" s="181"/>
      <c r="V81" s="178">
        <v>301461</v>
      </c>
      <c r="W81" s="177">
        <v>154</v>
      </c>
      <c r="X81" s="181">
        <v>89</v>
      </c>
      <c r="Y81" s="178">
        <v>243</v>
      </c>
      <c r="Z81" s="177">
        <v>393</v>
      </c>
      <c r="AA81" s="181"/>
      <c r="AB81" s="178">
        <v>393</v>
      </c>
      <c r="AC81" s="177">
        <v>936</v>
      </c>
      <c r="AD81" s="181">
        <v>73</v>
      </c>
      <c r="AE81" s="179">
        <v>1009</v>
      </c>
      <c r="AF81" s="178">
        <v>29</v>
      </c>
      <c r="AG81" s="181"/>
      <c r="AH81" s="181"/>
      <c r="AI81" s="181">
        <v>0</v>
      </c>
      <c r="AJ81" s="181"/>
      <c r="AK81" s="178">
        <v>29</v>
      </c>
      <c r="AL81" s="177"/>
      <c r="AM81" s="181"/>
      <c r="AN81" s="179"/>
      <c r="AO81" s="178"/>
      <c r="AP81" s="180"/>
      <c r="AQ81" s="178">
        <v>1</v>
      </c>
      <c r="AR81" s="181"/>
      <c r="AS81" s="181"/>
      <c r="AT81" s="178">
        <v>1</v>
      </c>
      <c r="AU81" s="177">
        <v>1</v>
      </c>
      <c r="AV81" s="181"/>
      <c r="AW81" s="181"/>
      <c r="AX81" s="181"/>
      <c r="AY81" s="181"/>
      <c r="AZ81" s="181">
        <v>1</v>
      </c>
      <c r="BA81" s="181"/>
      <c r="BB81" s="181"/>
      <c r="BC81" s="181"/>
      <c r="BD81" s="179">
        <v>2</v>
      </c>
      <c r="BE81" s="178"/>
      <c r="BF81" s="180"/>
      <c r="BG81" s="178">
        <v>324</v>
      </c>
      <c r="BH81" s="181">
        <v>595</v>
      </c>
      <c r="BI81" s="181">
        <v>2616</v>
      </c>
      <c r="BJ81" s="181">
        <v>89</v>
      </c>
      <c r="BK81" s="181">
        <v>71</v>
      </c>
      <c r="BL81" s="181"/>
      <c r="BM81" s="178">
        <v>3695</v>
      </c>
      <c r="BN81" s="180">
        <v>1</v>
      </c>
      <c r="BO81" s="180"/>
      <c r="BP81" s="180"/>
      <c r="BQ81" s="180">
        <v>1</v>
      </c>
      <c r="BR81" s="178">
        <v>14</v>
      </c>
      <c r="BS81" s="181"/>
      <c r="BT81" s="178">
        <v>14</v>
      </c>
      <c r="BU81" s="180"/>
      <c r="BV81" s="178">
        <v>10</v>
      </c>
      <c r="BW81" s="181"/>
      <c r="BX81" s="181"/>
      <c r="BY81" s="178">
        <v>10</v>
      </c>
      <c r="BZ81" s="177"/>
      <c r="CA81" s="181"/>
      <c r="CB81" s="181"/>
      <c r="CC81" s="181"/>
      <c r="CD81" s="181"/>
      <c r="CE81" s="181"/>
      <c r="CF81" s="181"/>
      <c r="CG81" s="181"/>
      <c r="CH81" s="181"/>
      <c r="CI81" s="181"/>
      <c r="CJ81" s="181"/>
      <c r="CK81" s="181"/>
      <c r="CL81" s="181"/>
      <c r="CM81" s="181"/>
      <c r="CN81" s="179"/>
      <c r="CO81" s="178"/>
      <c r="CP81" s="181"/>
      <c r="CQ81" s="178"/>
      <c r="CR81" s="180"/>
      <c r="CS81" s="178">
        <v>133</v>
      </c>
      <c r="CT81" s="181">
        <v>404</v>
      </c>
      <c r="CU81" s="181">
        <v>29147</v>
      </c>
      <c r="CV81" s="181">
        <v>15519</v>
      </c>
      <c r="CW81" s="181">
        <v>1</v>
      </c>
      <c r="CX81" s="181">
        <v>0</v>
      </c>
      <c r="CY81" s="181"/>
      <c r="CZ81" s="181"/>
      <c r="DA81" s="181"/>
      <c r="DB81" s="181">
        <v>0</v>
      </c>
      <c r="DC81" s="181">
        <v>1</v>
      </c>
      <c r="DD81" s="178">
        <v>45205</v>
      </c>
      <c r="DE81" s="177">
        <v>13328</v>
      </c>
      <c r="DF81" s="181"/>
      <c r="DG81" s="181">
        <v>42</v>
      </c>
      <c r="DH81" s="181">
        <v>231</v>
      </c>
      <c r="DI81" s="181"/>
      <c r="DJ81" s="181">
        <v>11</v>
      </c>
      <c r="DK81" s="181">
        <v>1</v>
      </c>
      <c r="DL81" s="179">
        <v>13613</v>
      </c>
      <c r="DM81" s="178"/>
      <c r="DN81" s="180"/>
      <c r="DO81" s="178"/>
      <c r="DP81" s="181"/>
      <c r="DQ81" s="178"/>
      <c r="DR81" s="180">
        <v>1174</v>
      </c>
      <c r="DS81" s="178"/>
      <c r="DT81" s="181"/>
      <c r="DU81" s="178"/>
      <c r="DV81" s="177">
        <v>1</v>
      </c>
      <c r="DW81" s="181">
        <v>1</v>
      </c>
      <c r="DX81" s="179">
        <v>2</v>
      </c>
      <c r="DY81" s="178">
        <v>9</v>
      </c>
      <c r="DZ81" s="180"/>
      <c r="EA81" s="178">
        <v>1181</v>
      </c>
      <c r="EB81" s="181"/>
      <c r="EC81" s="178">
        <v>1181</v>
      </c>
      <c r="ED81" s="180"/>
      <c r="EE81" s="180"/>
      <c r="EF81" s="178">
        <v>10</v>
      </c>
      <c r="EG81" s="181">
        <v>3</v>
      </c>
      <c r="EH81" s="181">
        <v>34</v>
      </c>
      <c r="EI81" s="181"/>
      <c r="EJ81" s="181"/>
      <c r="EK81" s="181"/>
      <c r="EL81" s="181"/>
      <c r="EM81" s="178">
        <v>47</v>
      </c>
      <c r="EN81" s="177">
        <v>2873</v>
      </c>
      <c r="EO81" s="181">
        <v>14646</v>
      </c>
      <c r="EP81" s="181">
        <v>128</v>
      </c>
      <c r="EQ81" s="181">
        <v>1221</v>
      </c>
      <c r="ER81" s="181">
        <v>20822</v>
      </c>
      <c r="ES81" s="181">
        <v>6</v>
      </c>
      <c r="ET81" s="181">
        <v>900</v>
      </c>
      <c r="EU81" s="181">
        <v>1</v>
      </c>
      <c r="EV81" s="181"/>
      <c r="EW81" s="181">
        <v>3</v>
      </c>
      <c r="EX81" s="181"/>
      <c r="EY81" s="181">
        <v>627</v>
      </c>
      <c r="EZ81" s="181"/>
      <c r="FA81" s="179">
        <v>41227</v>
      </c>
      <c r="FB81" s="178">
        <v>0</v>
      </c>
      <c r="FC81" s="177"/>
      <c r="FD81" s="181"/>
      <c r="FE81" s="181"/>
      <c r="FF81" s="179"/>
      <c r="FG81" s="178"/>
      <c r="FH81" s="181"/>
      <c r="FI81" s="178"/>
      <c r="FJ81" s="180"/>
      <c r="FK81" s="178">
        <v>7</v>
      </c>
      <c r="FL81" s="181"/>
      <c r="FM81" s="181"/>
      <c r="FN81" s="181"/>
      <c r="FO81" s="178">
        <v>7</v>
      </c>
      <c r="FP81" s="177"/>
      <c r="FQ81" s="181"/>
      <c r="FR81" s="181"/>
      <c r="FS81" s="179"/>
      <c r="FT81" s="178">
        <v>1</v>
      </c>
      <c r="FU81" s="181"/>
      <c r="FV81" s="178">
        <v>1</v>
      </c>
      <c r="FW81" s="180"/>
      <c r="FX81" s="180">
        <v>58</v>
      </c>
      <c r="FY81" s="178">
        <v>1</v>
      </c>
      <c r="FZ81" s="181"/>
      <c r="GA81" s="181"/>
      <c r="GB81" s="181"/>
      <c r="GC81" s="178">
        <v>1</v>
      </c>
      <c r="GD81" s="180">
        <v>1</v>
      </c>
      <c r="GE81" s="178">
        <v>23</v>
      </c>
      <c r="GF81" s="181"/>
      <c r="GG81" s="178">
        <v>23</v>
      </c>
      <c r="GH81" s="180"/>
      <c r="GI81" s="178">
        <v>12</v>
      </c>
      <c r="GJ81" s="181"/>
      <c r="GK81" s="181"/>
      <c r="GL81" s="178">
        <v>12</v>
      </c>
      <c r="GM81" s="180">
        <v>1</v>
      </c>
      <c r="GN81" s="178"/>
      <c r="GO81" s="181"/>
      <c r="GP81" s="181"/>
      <c r="GQ81" s="181">
        <v>2</v>
      </c>
      <c r="GR81" s="178">
        <v>2</v>
      </c>
      <c r="GS81" s="180">
        <v>410280</v>
      </c>
      <c r="GT81" s="268">
        <f>410280/52629283</f>
        <v>7.7956600700792369E-3</v>
      </c>
    </row>
    <row r="82" spans="2:202" s="147" customFormat="1" x14ac:dyDescent="0.2">
      <c r="B82" s="267" t="s">
        <v>71</v>
      </c>
      <c r="C82" s="178">
        <v>57</v>
      </c>
      <c r="D82" s="181"/>
      <c r="E82" s="181"/>
      <c r="F82" s="181"/>
      <c r="G82" s="178">
        <v>57</v>
      </c>
      <c r="H82" s="180"/>
      <c r="I82" s="178">
        <v>9</v>
      </c>
      <c r="J82" s="181"/>
      <c r="K82" s="178">
        <v>9</v>
      </c>
      <c r="L82" s="180"/>
      <c r="M82" s="180">
        <v>1503</v>
      </c>
      <c r="N82" s="178">
        <v>165721</v>
      </c>
      <c r="O82" s="181">
        <v>36816</v>
      </c>
      <c r="P82" s="181">
        <v>30</v>
      </c>
      <c r="Q82" s="181">
        <v>32</v>
      </c>
      <c r="R82" s="181">
        <v>0</v>
      </c>
      <c r="S82" s="181">
        <v>221</v>
      </c>
      <c r="T82" s="181">
        <v>7</v>
      </c>
      <c r="U82" s="181"/>
      <c r="V82" s="178">
        <v>202827</v>
      </c>
      <c r="W82" s="177">
        <v>9</v>
      </c>
      <c r="X82" s="181">
        <v>18</v>
      </c>
      <c r="Y82" s="178">
        <v>27</v>
      </c>
      <c r="Z82" s="177">
        <v>171</v>
      </c>
      <c r="AA82" s="181"/>
      <c r="AB82" s="178">
        <v>171</v>
      </c>
      <c r="AC82" s="177">
        <v>1988</v>
      </c>
      <c r="AD82" s="181">
        <v>15</v>
      </c>
      <c r="AE82" s="179">
        <v>2003</v>
      </c>
      <c r="AF82" s="178">
        <v>129</v>
      </c>
      <c r="AG82" s="181"/>
      <c r="AH82" s="181"/>
      <c r="AI82" s="181">
        <v>2</v>
      </c>
      <c r="AJ82" s="181"/>
      <c r="AK82" s="178">
        <v>131</v>
      </c>
      <c r="AL82" s="177"/>
      <c r="AM82" s="181"/>
      <c r="AN82" s="179"/>
      <c r="AO82" s="178"/>
      <c r="AP82" s="180"/>
      <c r="AQ82" s="178">
        <v>1</v>
      </c>
      <c r="AR82" s="181">
        <v>8</v>
      </c>
      <c r="AS82" s="181"/>
      <c r="AT82" s="178">
        <v>9</v>
      </c>
      <c r="AU82" s="177">
        <v>34</v>
      </c>
      <c r="AV82" s="181"/>
      <c r="AW82" s="181"/>
      <c r="AX82" s="181"/>
      <c r="AY82" s="181"/>
      <c r="AZ82" s="181">
        <v>26</v>
      </c>
      <c r="BA82" s="181">
        <v>0</v>
      </c>
      <c r="BB82" s="181"/>
      <c r="BC82" s="181"/>
      <c r="BD82" s="179">
        <v>60</v>
      </c>
      <c r="BE82" s="178"/>
      <c r="BF82" s="180">
        <v>15</v>
      </c>
      <c r="BG82" s="178">
        <v>216</v>
      </c>
      <c r="BH82" s="181">
        <v>726</v>
      </c>
      <c r="BI82" s="181">
        <v>8229</v>
      </c>
      <c r="BJ82" s="181">
        <v>153</v>
      </c>
      <c r="BK82" s="181">
        <v>123</v>
      </c>
      <c r="BL82" s="181"/>
      <c r="BM82" s="178">
        <v>9447</v>
      </c>
      <c r="BN82" s="180">
        <v>3</v>
      </c>
      <c r="BO82" s="180"/>
      <c r="BP82" s="180"/>
      <c r="BQ82" s="180">
        <v>10</v>
      </c>
      <c r="BR82" s="178">
        <v>10</v>
      </c>
      <c r="BS82" s="181"/>
      <c r="BT82" s="178">
        <v>10</v>
      </c>
      <c r="BU82" s="180"/>
      <c r="BV82" s="178">
        <v>18</v>
      </c>
      <c r="BW82" s="181">
        <v>2</v>
      </c>
      <c r="BX82" s="181"/>
      <c r="BY82" s="178">
        <v>20</v>
      </c>
      <c r="BZ82" s="177"/>
      <c r="CA82" s="181"/>
      <c r="CB82" s="181"/>
      <c r="CC82" s="181"/>
      <c r="CD82" s="181">
        <v>1</v>
      </c>
      <c r="CE82" s="181"/>
      <c r="CF82" s="181"/>
      <c r="CG82" s="181"/>
      <c r="CH82" s="181"/>
      <c r="CI82" s="181"/>
      <c r="CJ82" s="181">
        <v>1</v>
      </c>
      <c r="CK82" s="181"/>
      <c r="CL82" s="181"/>
      <c r="CM82" s="181"/>
      <c r="CN82" s="179">
        <v>2</v>
      </c>
      <c r="CO82" s="178">
        <v>1</v>
      </c>
      <c r="CP82" s="181"/>
      <c r="CQ82" s="178">
        <v>1</v>
      </c>
      <c r="CR82" s="180"/>
      <c r="CS82" s="178">
        <v>99</v>
      </c>
      <c r="CT82" s="181">
        <v>877</v>
      </c>
      <c r="CU82" s="181">
        <v>32459</v>
      </c>
      <c r="CV82" s="181">
        <v>52270</v>
      </c>
      <c r="CW82" s="181">
        <v>0</v>
      </c>
      <c r="CX82" s="181">
        <v>9</v>
      </c>
      <c r="CY82" s="181">
        <v>6</v>
      </c>
      <c r="CZ82" s="181">
        <v>1</v>
      </c>
      <c r="DA82" s="181"/>
      <c r="DB82" s="181">
        <v>9</v>
      </c>
      <c r="DC82" s="181">
        <v>1</v>
      </c>
      <c r="DD82" s="178">
        <v>85731</v>
      </c>
      <c r="DE82" s="177">
        <v>7641</v>
      </c>
      <c r="DF82" s="181">
        <v>9</v>
      </c>
      <c r="DG82" s="181">
        <v>113</v>
      </c>
      <c r="DH82" s="181">
        <v>292</v>
      </c>
      <c r="DI82" s="181">
        <v>7</v>
      </c>
      <c r="DJ82" s="181">
        <v>4</v>
      </c>
      <c r="DK82" s="181">
        <v>2</v>
      </c>
      <c r="DL82" s="179">
        <v>8068</v>
      </c>
      <c r="DM82" s="178"/>
      <c r="DN82" s="180"/>
      <c r="DO82" s="178"/>
      <c r="DP82" s="181"/>
      <c r="DQ82" s="178"/>
      <c r="DR82" s="180">
        <v>42</v>
      </c>
      <c r="DS82" s="178"/>
      <c r="DT82" s="181"/>
      <c r="DU82" s="178"/>
      <c r="DV82" s="177">
        <v>10</v>
      </c>
      <c r="DW82" s="181"/>
      <c r="DX82" s="179">
        <v>10</v>
      </c>
      <c r="DY82" s="178">
        <v>9493</v>
      </c>
      <c r="DZ82" s="180">
        <v>2</v>
      </c>
      <c r="EA82" s="178">
        <v>187</v>
      </c>
      <c r="EB82" s="181"/>
      <c r="EC82" s="178">
        <v>187</v>
      </c>
      <c r="ED82" s="180"/>
      <c r="EE82" s="180"/>
      <c r="EF82" s="178">
        <v>38</v>
      </c>
      <c r="EG82" s="181">
        <v>38</v>
      </c>
      <c r="EH82" s="181">
        <v>18</v>
      </c>
      <c r="EI82" s="181"/>
      <c r="EJ82" s="181">
        <v>4</v>
      </c>
      <c r="EK82" s="181"/>
      <c r="EL82" s="181"/>
      <c r="EM82" s="178">
        <v>98</v>
      </c>
      <c r="EN82" s="177">
        <v>1400</v>
      </c>
      <c r="EO82" s="181">
        <v>1240</v>
      </c>
      <c r="EP82" s="181">
        <v>97</v>
      </c>
      <c r="EQ82" s="181">
        <v>3590</v>
      </c>
      <c r="ER82" s="181">
        <v>17506</v>
      </c>
      <c r="ES82" s="181">
        <v>9</v>
      </c>
      <c r="ET82" s="181">
        <v>862</v>
      </c>
      <c r="EU82" s="181">
        <v>4</v>
      </c>
      <c r="EV82" s="181">
        <v>17</v>
      </c>
      <c r="EW82" s="181">
        <v>19</v>
      </c>
      <c r="EX82" s="181"/>
      <c r="EY82" s="181">
        <v>130</v>
      </c>
      <c r="EZ82" s="181"/>
      <c r="FA82" s="179">
        <v>24874</v>
      </c>
      <c r="FB82" s="178">
        <v>5</v>
      </c>
      <c r="FC82" s="177"/>
      <c r="FD82" s="181"/>
      <c r="FE82" s="181">
        <v>1</v>
      </c>
      <c r="FF82" s="179">
        <v>1</v>
      </c>
      <c r="FG82" s="178"/>
      <c r="FH82" s="181"/>
      <c r="FI82" s="178"/>
      <c r="FJ82" s="180"/>
      <c r="FK82" s="178">
        <v>6</v>
      </c>
      <c r="FL82" s="181"/>
      <c r="FM82" s="181"/>
      <c r="FN82" s="181"/>
      <c r="FO82" s="178">
        <v>6</v>
      </c>
      <c r="FP82" s="177"/>
      <c r="FQ82" s="181"/>
      <c r="FR82" s="181"/>
      <c r="FS82" s="179"/>
      <c r="FT82" s="178"/>
      <c r="FU82" s="181"/>
      <c r="FV82" s="178"/>
      <c r="FW82" s="180">
        <v>6</v>
      </c>
      <c r="FX82" s="180">
        <v>276</v>
      </c>
      <c r="FY82" s="178">
        <v>5</v>
      </c>
      <c r="FZ82" s="181">
        <v>2</v>
      </c>
      <c r="GA82" s="181">
        <v>1</v>
      </c>
      <c r="GB82" s="181">
        <v>1</v>
      </c>
      <c r="GC82" s="178">
        <v>9</v>
      </c>
      <c r="GD82" s="180"/>
      <c r="GE82" s="178">
        <v>31</v>
      </c>
      <c r="GF82" s="181"/>
      <c r="GG82" s="178">
        <v>31</v>
      </c>
      <c r="GH82" s="180"/>
      <c r="GI82" s="178">
        <v>16</v>
      </c>
      <c r="GJ82" s="181"/>
      <c r="GK82" s="181"/>
      <c r="GL82" s="178">
        <v>16</v>
      </c>
      <c r="GM82" s="180">
        <v>33</v>
      </c>
      <c r="GN82" s="178">
        <v>1</v>
      </c>
      <c r="GO82" s="181"/>
      <c r="GP82" s="181"/>
      <c r="GQ82" s="181">
        <v>4</v>
      </c>
      <c r="GR82" s="178">
        <v>5</v>
      </c>
      <c r="GS82" s="180">
        <v>345198</v>
      </c>
      <c r="GT82" s="268">
        <f>345198/52629283</f>
        <v>6.5590481253563725E-3</v>
      </c>
    </row>
    <row r="83" spans="2:202" s="147" customFormat="1" x14ac:dyDescent="0.2">
      <c r="B83" s="267" t="s">
        <v>88</v>
      </c>
      <c r="C83" s="178">
        <v>36</v>
      </c>
      <c r="D83" s="181"/>
      <c r="E83" s="181"/>
      <c r="F83" s="181"/>
      <c r="G83" s="178">
        <v>36</v>
      </c>
      <c r="H83" s="180"/>
      <c r="I83" s="178">
        <v>14</v>
      </c>
      <c r="J83" s="181"/>
      <c r="K83" s="178">
        <v>14</v>
      </c>
      <c r="L83" s="180"/>
      <c r="M83" s="180">
        <v>424</v>
      </c>
      <c r="N83" s="178">
        <v>43080</v>
      </c>
      <c r="O83" s="181">
        <v>25358</v>
      </c>
      <c r="P83" s="181">
        <v>8</v>
      </c>
      <c r="Q83" s="181">
        <v>19</v>
      </c>
      <c r="R83" s="181">
        <v>0</v>
      </c>
      <c r="S83" s="181">
        <v>76</v>
      </c>
      <c r="T83" s="181">
        <v>2</v>
      </c>
      <c r="U83" s="181"/>
      <c r="V83" s="178">
        <v>68543</v>
      </c>
      <c r="W83" s="177">
        <v>10</v>
      </c>
      <c r="X83" s="181">
        <v>6</v>
      </c>
      <c r="Y83" s="178">
        <v>16</v>
      </c>
      <c r="Z83" s="177">
        <v>82</v>
      </c>
      <c r="AA83" s="181"/>
      <c r="AB83" s="178">
        <v>82</v>
      </c>
      <c r="AC83" s="177">
        <v>784</v>
      </c>
      <c r="AD83" s="181">
        <v>1</v>
      </c>
      <c r="AE83" s="179">
        <v>785</v>
      </c>
      <c r="AF83" s="178">
        <v>41</v>
      </c>
      <c r="AG83" s="181"/>
      <c r="AH83" s="181"/>
      <c r="AI83" s="181">
        <v>3</v>
      </c>
      <c r="AJ83" s="181"/>
      <c r="AK83" s="178">
        <v>44</v>
      </c>
      <c r="AL83" s="177"/>
      <c r="AM83" s="181"/>
      <c r="AN83" s="179"/>
      <c r="AO83" s="178"/>
      <c r="AP83" s="180"/>
      <c r="AQ83" s="178">
        <v>1</v>
      </c>
      <c r="AR83" s="181"/>
      <c r="AS83" s="181"/>
      <c r="AT83" s="178">
        <v>1</v>
      </c>
      <c r="AU83" s="177">
        <v>3</v>
      </c>
      <c r="AV83" s="181"/>
      <c r="AW83" s="181"/>
      <c r="AX83" s="181"/>
      <c r="AY83" s="181"/>
      <c r="AZ83" s="181">
        <v>12</v>
      </c>
      <c r="BA83" s="181"/>
      <c r="BB83" s="181"/>
      <c r="BC83" s="181"/>
      <c r="BD83" s="179">
        <v>15</v>
      </c>
      <c r="BE83" s="178"/>
      <c r="BF83" s="180">
        <v>6</v>
      </c>
      <c r="BG83" s="178">
        <v>136</v>
      </c>
      <c r="BH83" s="181">
        <v>267</v>
      </c>
      <c r="BI83" s="181">
        <v>2324</v>
      </c>
      <c r="BJ83" s="181">
        <v>69</v>
      </c>
      <c r="BK83" s="181">
        <v>51</v>
      </c>
      <c r="BL83" s="181"/>
      <c r="BM83" s="178">
        <v>2847</v>
      </c>
      <c r="BN83" s="180">
        <v>1</v>
      </c>
      <c r="BO83" s="180"/>
      <c r="BP83" s="180"/>
      <c r="BQ83" s="180">
        <v>1</v>
      </c>
      <c r="BR83" s="178">
        <v>22</v>
      </c>
      <c r="BS83" s="181"/>
      <c r="BT83" s="178">
        <v>22</v>
      </c>
      <c r="BU83" s="180"/>
      <c r="BV83" s="178">
        <v>7</v>
      </c>
      <c r="BW83" s="181">
        <v>1</v>
      </c>
      <c r="BX83" s="181">
        <v>6</v>
      </c>
      <c r="BY83" s="178">
        <v>14</v>
      </c>
      <c r="BZ83" s="177"/>
      <c r="CA83" s="181"/>
      <c r="CB83" s="181"/>
      <c r="CC83" s="181"/>
      <c r="CD83" s="181"/>
      <c r="CE83" s="181"/>
      <c r="CF83" s="181"/>
      <c r="CG83" s="181"/>
      <c r="CH83" s="181"/>
      <c r="CI83" s="181"/>
      <c r="CJ83" s="181"/>
      <c r="CK83" s="181"/>
      <c r="CL83" s="181"/>
      <c r="CM83" s="181">
        <v>1</v>
      </c>
      <c r="CN83" s="179">
        <v>1</v>
      </c>
      <c r="CO83" s="178"/>
      <c r="CP83" s="181"/>
      <c r="CQ83" s="178"/>
      <c r="CR83" s="180"/>
      <c r="CS83" s="178">
        <v>100</v>
      </c>
      <c r="CT83" s="181">
        <v>231</v>
      </c>
      <c r="CU83" s="181">
        <v>19035</v>
      </c>
      <c r="CV83" s="181">
        <v>18828</v>
      </c>
      <c r="CW83" s="181">
        <v>27</v>
      </c>
      <c r="CX83" s="181">
        <v>1</v>
      </c>
      <c r="CY83" s="181">
        <v>0</v>
      </c>
      <c r="CZ83" s="181">
        <v>3</v>
      </c>
      <c r="DA83" s="181"/>
      <c r="DB83" s="181"/>
      <c r="DC83" s="181"/>
      <c r="DD83" s="178">
        <v>38225</v>
      </c>
      <c r="DE83" s="177">
        <v>337</v>
      </c>
      <c r="DF83" s="181">
        <v>5</v>
      </c>
      <c r="DG83" s="181">
        <v>109</v>
      </c>
      <c r="DH83" s="181">
        <v>118</v>
      </c>
      <c r="DI83" s="181"/>
      <c r="DJ83" s="181">
        <v>3</v>
      </c>
      <c r="DK83" s="181"/>
      <c r="DL83" s="179">
        <v>572</v>
      </c>
      <c r="DM83" s="178"/>
      <c r="DN83" s="180"/>
      <c r="DO83" s="178"/>
      <c r="DP83" s="181"/>
      <c r="DQ83" s="178"/>
      <c r="DR83" s="180">
        <v>8</v>
      </c>
      <c r="DS83" s="178"/>
      <c r="DT83" s="181"/>
      <c r="DU83" s="178"/>
      <c r="DV83" s="177">
        <v>14</v>
      </c>
      <c r="DW83" s="181"/>
      <c r="DX83" s="179">
        <v>14</v>
      </c>
      <c r="DY83" s="178">
        <v>18</v>
      </c>
      <c r="DZ83" s="180"/>
      <c r="EA83" s="178">
        <v>120</v>
      </c>
      <c r="EB83" s="181"/>
      <c r="EC83" s="178">
        <v>120</v>
      </c>
      <c r="ED83" s="180">
        <v>1</v>
      </c>
      <c r="EE83" s="180"/>
      <c r="EF83" s="178">
        <v>25</v>
      </c>
      <c r="EG83" s="181">
        <v>1</v>
      </c>
      <c r="EH83" s="181">
        <v>13</v>
      </c>
      <c r="EI83" s="181"/>
      <c r="EJ83" s="181">
        <v>2</v>
      </c>
      <c r="EK83" s="181"/>
      <c r="EL83" s="181"/>
      <c r="EM83" s="178">
        <v>41</v>
      </c>
      <c r="EN83" s="177">
        <v>1774</v>
      </c>
      <c r="EO83" s="181">
        <v>3859</v>
      </c>
      <c r="EP83" s="181">
        <v>74</v>
      </c>
      <c r="EQ83" s="181">
        <v>3774</v>
      </c>
      <c r="ER83" s="181">
        <v>203</v>
      </c>
      <c r="ES83" s="181">
        <v>4</v>
      </c>
      <c r="ET83" s="181">
        <v>685</v>
      </c>
      <c r="EU83" s="181">
        <v>11</v>
      </c>
      <c r="EV83" s="181">
        <v>9</v>
      </c>
      <c r="EW83" s="181">
        <v>8</v>
      </c>
      <c r="EX83" s="181"/>
      <c r="EY83" s="181">
        <v>24</v>
      </c>
      <c r="EZ83" s="181"/>
      <c r="FA83" s="179">
        <v>10425</v>
      </c>
      <c r="FB83" s="178">
        <v>1</v>
      </c>
      <c r="FC83" s="177"/>
      <c r="FD83" s="181"/>
      <c r="FE83" s="181"/>
      <c r="FF83" s="179"/>
      <c r="FG83" s="178"/>
      <c r="FH83" s="181"/>
      <c r="FI83" s="178"/>
      <c r="FJ83" s="180">
        <v>17</v>
      </c>
      <c r="FK83" s="178">
        <v>9</v>
      </c>
      <c r="FL83" s="181"/>
      <c r="FM83" s="181"/>
      <c r="FN83" s="181"/>
      <c r="FO83" s="178">
        <v>9</v>
      </c>
      <c r="FP83" s="177"/>
      <c r="FQ83" s="181"/>
      <c r="FR83" s="181"/>
      <c r="FS83" s="179"/>
      <c r="FT83" s="178"/>
      <c r="FU83" s="181"/>
      <c r="FV83" s="178"/>
      <c r="FW83" s="180"/>
      <c r="FX83" s="180">
        <v>1075</v>
      </c>
      <c r="FY83" s="178">
        <v>3</v>
      </c>
      <c r="FZ83" s="181">
        <v>0</v>
      </c>
      <c r="GA83" s="181"/>
      <c r="GB83" s="181"/>
      <c r="GC83" s="178">
        <v>3</v>
      </c>
      <c r="GD83" s="180"/>
      <c r="GE83" s="178">
        <v>8</v>
      </c>
      <c r="GF83" s="181"/>
      <c r="GG83" s="178">
        <v>8</v>
      </c>
      <c r="GH83" s="180"/>
      <c r="GI83" s="178">
        <v>8</v>
      </c>
      <c r="GJ83" s="181"/>
      <c r="GK83" s="181"/>
      <c r="GL83" s="178">
        <v>8</v>
      </c>
      <c r="GM83" s="180">
        <v>8</v>
      </c>
      <c r="GN83" s="178">
        <v>8</v>
      </c>
      <c r="GO83" s="181"/>
      <c r="GP83" s="181"/>
      <c r="GQ83" s="181">
        <v>1</v>
      </c>
      <c r="GR83" s="178">
        <v>9</v>
      </c>
      <c r="GS83" s="180">
        <v>123414</v>
      </c>
      <c r="GT83" s="268">
        <f>123414/52629283</f>
        <v>2.344968294551913E-3</v>
      </c>
    </row>
    <row r="84" spans="2:202" s="147" customFormat="1" x14ac:dyDescent="0.2">
      <c r="B84" s="267" t="s">
        <v>89</v>
      </c>
      <c r="C84" s="178">
        <v>731</v>
      </c>
      <c r="D84" s="181"/>
      <c r="E84" s="181"/>
      <c r="F84" s="181"/>
      <c r="G84" s="178">
        <v>731</v>
      </c>
      <c r="H84" s="180"/>
      <c r="I84" s="178">
        <v>25</v>
      </c>
      <c r="J84" s="181"/>
      <c r="K84" s="178">
        <v>25</v>
      </c>
      <c r="L84" s="180">
        <v>2</v>
      </c>
      <c r="M84" s="180">
        <v>14786</v>
      </c>
      <c r="N84" s="178">
        <v>176358</v>
      </c>
      <c r="O84" s="181">
        <v>1449</v>
      </c>
      <c r="P84" s="181">
        <v>255</v>
      </c>
      <c r="Q84" s="181">
        <v>553</v>
      </c>
      <c r="R84" s="181">
        <v>5</v>
      </c>
      <c r="S84" s="181">
        <v>1086</v>
      </c>
      <c r="T84" s="181">
        <v>10</v>
      </c>
      <c r="U84" s="181">
        <v>8</v>
      </c>
      <c r="V84" s="178">
        <v>179724</v>
      </c>
      <c r="W84" s="177">
        <v>234</v>
      </c>
      <c r="X84" s="181">
        <v>224</v>
      </c>
      <c r="Y84" s="178">
        <v>458</v>
      </c>
      <c r="Z84" s="177">
        <v>2044</v>
      </c>
      <c r="AA84" s="181"/>
      <c r="AB84" s="178">
        <v>2044</v>
      </c>
      <c r="AC84" s="177">
        <v>9454</v>
      </c>
      <c r="AD84" s="181">
        <v>109</v>
      </c>
      <c r="AE84" s="179">
        <v>9563</v>
      </c>
      <c r="AF84" s="178">
        <v>886</v>
      </c>
      <c r="AG84" s="181"/>
      <c r="AH84" s="181"/>
      <c r="AI84" s="181">
        <v>27</v>
      </c>
      <c r="AJ84" s="181"/>
      <c r="AK84" s="178">
        <v>913</v>
      </c>
      <c r="AL84" s="177"/>
      <c r="AM84" s="181"/>
      <c r="AN84" s="179"/>
      <c r="AO84" s="178"/>
      <c r="AP84" s="180"/>
      <c r="AQ84" s="178">
        <v>1</v>
      </c>
      <c r="AR84" s="181">
        <v>35</v>
      </c>
      <c r="AS84" s="181"/>
      <c r="AT84" s="178">
        <v>36</v>
      </c>
      <c r="AU84" s="177">
        <v>678</v>
      </c>
      <c r="AV84" s="181"/>
      <c r="AW84" s="181"/>
      <c r="AX84" s="181"/>
      <c r="AY84" s="181"/>
      <c r="AZ84" s="181">
        <v>25</v>
      </c>
      <c r="BA84" s="181">
        <v>13</v>
      </c>
      <c r="BB84" s="181">
        <v>0</v>
      </c>
      <c r="BC84" s="181"/>
      <c r="BD84" s="179">
        <v>716</v>
      </c>
      <c r="BE84" s="178">
        <v>2</v>
      </c>
      <c r="BF84" s="180">
        <v>156</v>
      </c>
      <c r="BG84" s="178">
        <v>1934</v>
      </c>
      <c r="BH84" s="181">
        <v>23778</v>
      </c>
      <c r="BI84" s="181">
        <v>77496</v>
      </c>
      <c r="BJ84" s="181">
        <v>1491</v>
      </c>
      <c r="BK84" s="181">
        <v>1822</v>
      </c>
      <c r="BL84" s="181"/>
      <c r="BM84" s="178">
        <v>106521</v>
      </c>
      <c r="BN84" s="180">
        <v>639</v>
      </c>
      <c r="BO84" s="180"/>
      <c r="BP84" s="180">
        <v>3</v>
      </c>
      <c r="BQ84" s="180">
        <v>1384</v>
      </c>
      <c r="BR84" s="178">
        <v>1106</v>
      </c>
      <c r="BS84" s="181"/>
      <c r="BT84" s="178">
        <v>1106</v>
      </c>
      <c r="BU84" s="180"/>
      <c r="BV84" s="178">
        <v>20</v>
      </c>
      <c r="BW84" s="181">
        <v>7</v>
      </c>
      <c r="BX84" s="181">
        <v>1</v>
      </c>
      <c r="BY84" s="178">
        <v>28</v>
      </c>
      <c r="BZ84" s="177"/>
      <c r="CA84" s="181"/>
      <c r="CB84" s="181"/>
      <c r="CC84" s="181"/>
      <c r="CD84" s="181"/>
      <c r="CE84" s="181"/>
      <c r="CF84" s="181"/>
      <c r="CG84" s="181"/>
      <c r="CH84" s="181"/>
      <c r="CI84" s="181">
        <v>0</v>
      </c>
      <c r="CJ84" s="181">
        <v>1</v>
      </c>
      <c r="CK84" s="181"/>
      <c r="CL84" s="181"/>
      <c r="CM84" s="181"/>
      <c r="CN84" s="179">
        <v>1</v>
      </c>
      <c r="CO84" s="178">
        <v>8</v>
      </c>
      <c r="CP84" s="181"/>
      <c r="CQ84" s="178">
        <v>8</v>
      </c>
      <c r="CR84" s="180">
        <v>1</v>
      </c>
      <c r="CS84" s="178">
        <v>638</v>
      </c>
      <c r="CT84" s="181">
        <v>7920</v>
      </c>
      <c r="CU84" s="181">
        <v>375856</v>
      </c>
      <c r="CV84" s="181">
        <v>264867</v>
      </c>
      <c r="CW84" s="181">
        <v>15</v>
      </c>
      <c r="CX84" s="181">
        <v>9</v>
      </c>
      <c r="CY84" s="181">
        <v>0</v>
      </c>
      <c r="CZ84" s="181">
        <v>2</v>
      </c>
      <c r="DA84" s="181">
        <v>1</v>
      </c>
      <c r="DB84" s="181">
        <v>10</v>
      </c>
      <c r="DC84" s="181">
        <v>0</v>
      </c>
      <c r="DD84" s="178">
        <v>649318</v>
      </c>
      <c r="DE84" s="177">
        <v>62081</v>
      </c>
      <c r="DF84" s="181">
        <v>8</v>
      </c>
      <c r="DG84" s="181">
        <v>1668</v>
      </c>
      <c r="DH84" s="181">
        <v>3703</v>
      </c>
      <c r="DI84" s="181">
        <v>96</v>
      </c>
      <c r="DJ84" s="181">
        <v>132</v>
      </c>
      <c r="DK84" s="181">
        <v>0</v>
      </c>
      <c r="DL84" s="179">
        <v>67688</v>
      </c>
      <c r="DM84" s="178"/>
      <c r="DN84" s="180"/>
      <c r="DO84" s="178">
        <v>1</v>
      </c>
      <c r="DP84" s="181">
        <v>1</v>
      </c>
      <c r="DQ84" s="178">
        <v>2</v>
      </c>
      <c r="DR84" s="180">
        <v>6797</v>
      </c>
      <c r="DS84" s="178"/>
      <c r="DT84" s="181"/>
      <c r="DU84" s="178"/>
      <c r="DV84" s="177">
        <v>8</v>
      </c>
      <c r="DW84" s="181">
        <v>3</v>
      </c>
      <c r="DX84" s="179">
        <v>11</v>
      </c>
      <c r="DY84" s="178">
        <v>267</v>
      </c>
      <c r="DZ84" s="180">
        <v>7</v>
      </c>
      <c r="EA84" s="178">
        <v>1201</v>
      </c>
      <c r="EB84" s="181"/>
      <c r="EC84" s="178">
        <v>1201</v>
      </c>
      <c r="ED84" s="180">
        <v>128</v>
      </c>
      <c r="EE84" s="180"/>
      <c r="EF84" s="178">
        <v>297</v>
      </c>
      <c r="EG84" s="181">
        <v>22</v>
      </c>
      <c r="EH84" s="181">
        <v>209</v>
      </c>
      <c r="EI84" s="181"/>
      <c r="EJ84" s="181">
        <v>19</v>
      </c>
      <c r="EK84" s="181"/>
      <c r="EL84" s="181"/>
      <c r="EM84" s="178">
        <v>547</v>
      </c>
      <c r="EN84" s="177">
        <v>11341</v>
      </c>
      <c r="EO84" s="181">
        <v>3932</v>
      </c>
      <c r="EP84" s="181">
        <v>757</v>
      </c>
      <c r="EQ84" s="181">
        <v>5228</v>
      </c>
      <c r="ER84" s="181">
        <v>13498</v>
      </c>
      <c r="ES84" s="181">
        <v>111</v>
      </c>
      <c r="ET84" s="181">
        <v>5389</v>
      </c>
      <c r="EU84" s="181">
        <v>182</v>
      </c>
      <c r="EV84" s="181">
        <v>156</v>
      </c>
      <c r="EW84" s="181">
        <v>51</v>
      </c>
      <c r="EX84" s="181"/>
      <c r="EY84" s="181">
        <v>970</v>
      </c>
      <c r="EZ84" s="181">
        <v>4</v>
      </c>
      <c r="FA84" s="179">
        <v>41619</v>
      </c>
      <c r="FB84" s="178">
        <v>14</v>
      </c>
      <c r="FC84" s="177"/>
      <c r="FD84" s="181"/>
      <c r="FE84" s="181">
        <v>15</v>
      </c>
      <c r="FF84" s="179">
        <v>15</v>
      </c>
      <c r="FG84" s="178"/>
      <c r="FH84" s="181"/>
      <c r="FI84" s="178"/>
      <c r="FJ84" s="180"/>
      <c r="FK84" s="178">
        <v>829</v>
      </c>
      <c r="FL84" s="181"/>
      <c r="FM84" s="181"/>
      <c r="FN84" s="181"/>
      <c r="FO84" s="178">
        <v>829</v>
      </c>
      <c r="FP84" s="177">
        <v>4</v>
      </c>
      <c r="FQ84" s="181"/>
      <c r="FR84" s="181"/>
      <c r="FS84" s="179">
        <v>4</v>
      </c>
      <c r="FT84" s="178"/>
      <c r="FU84" s="181"/>
      <c r="FV84" s="178"/>
      <c r="FW84" s="180">
        <v>3</v>
      </c>
      <c r="FX84" s="180">
        <v>381</v>
      </c>
      <c r="FY84" s="178">
        <v>28</v>
      </c>
      <c r="FZ84" s="181">
        <v>3</v>
      </c>
      <c r="GA84" s="181"/>
      <c r="GB84" s="181"/>
      <c r="GC84" s="178">
        <v>31</v>
      </c>
      <c r="GD84" s="180"/>
      <c r="GE84" s="178">
        <v>540</v>
      </c>
      <c r="GF84" s="181">
        <v>0</v>
      </c>
      <c r="GG84" s="178">
        <v>540</v>
      </c>
      <c r="GH84" s="180"/>
      <c r="GI84" s="178">
        <v>41</v>
      </c>
      <c r="GJ84" s="181"/>
      <c r="GK84" s="181"/>
      <c r="GL84" s="178">
        <v>41</v>
      </c>
      <c r="GM84" s="180">
        <v>40</v>
      </c>
      <c r="GN84" s="178">
        <v>18</v>
      </c>
      <c r="GO84" s="181">
        <v>1</v>
      </c>
      <c r="GP84" s="181"/>
      <c r="GQ84" s="181">
        <v>31</v>
      </c>
      <c r="GR84" s="178">
        <v>50</v>
      </c>
      <c r="GS84" s="180">
        <v>1088380</v>
      </c>
      <c r="GT84" s="268">
        <f>1088380/52629283</f>
        <v>2.068012212896763E-2</v>
      </c>
    </row>
    <row r="85" spans="2:202" s="147" customFormat="1" x14ac:dyDescent="0.2">
      <c r="B85" s="267" t="s">
        <v>94</v>
      </c>
      <c r="C85" s="178">
        <v>34541</v>
      </c>
      <c r="D85" s="181">
        <v>0</v>
      </c>
      <c r="E85" s="181"/>
      <c r="F85" s="181"/>
      <c r="G85" s="178">
        <v>34541</v>
      </c>
      <c r="H85" s="180">
        <v>2</v>
      </c>
      <c r="I85" s="178">
        <v>275</v>
      </c>
      <c r="J85" s="181"/>
      <c r="K85" s="178">
        <v>275</v>
      </c>
      <c r="L85" s="180">
        <v>17</v>
      </c>
      <c r="M85" s="180">
        <v>124697</v>
      </c>
      <c r="N85" s="178">
        <v>3476778</v>
      </c>
      <c r="O85" s="181">
        <v>16303</v>
      </c>
      <c r="P85" s="181">
        <v>111</v>
      </c>
      <c r="Q85" s="181">
        <v>10044</v>
      </c>
      <c r="R85" s="181">
        <v>32</v>
      </c>
      <c r="S85" s="181">
        <v>2996</v>
      </c>
      <c r="T85" s="181">
        <v>23</v>
      </c>
      <c r="U85" s="181">
        <v>8</v>
      </c>
      <c r="V85" s="178">
        <v>3506295</v>
      </c>
      <c r="W85" s="177">
        <v>517</v>
      </c>
      <c r="X85" s="181">
        <v>550</v>
      </c>
      <c r="Y85" s="178">
        <v>1067</v>
      </c>
      <c r="Z85" s="177">
        <v>7175</v>
      </c>
      <c r="AA85" s="181"/>
      <c r="AB85" s="178">
        <v>7175</v>
      </c>
      <c r="AC85" s="177">
        <v>53784</v>
      </c>
      <c r="AD85" s="181">
        <v>549</v>
      </c>
      <c r="AE85" s="179">
        <v>54333</v>
      </c>
      <c r="AF85" s="178">
        <v>3758</v>
      </c>
      <c r="AG85" s="181"/>
      <c r="AH85" s="181">
        <v>7</v>
      </c>
      <c r="AI85" s="181">
        <v>6728</v>
      </c>
      <c r="AJ85" s="181"/>
      <c r="AK85" s="178">
        <v>10493</v>
      </c>
      <c r="AL85" s="177">
        <v>2</v>
      </c>
      <c r="AM85" s="181">
        <v>1</v>
      </c>
      <c r="AN85" s="179">
        <v>3</v>
      </c>
      <c r="AO85" s="178"/>
      <c r="AP85" s="180">
        <v>4</v>
      </c>
      <c r="AQ85" s="178">
        <v>13</v>
      </c>
      <c r="AR85" s="181">
        <v>168</v>
      </c>
      <c r="AS85" s="181"/>
      <c r="AT85" s="178">
        <v>181</v>
      </c>
      <c r="AU85" s="177">
        <v>133</v>
      </c>
      <c r="AV85" s="181"/>
      <c r="AW85" s="181"/>
      <c r="AX85" s="181">
        <v>2</v>
      </c>
      <c r="AY85" s="181"/>
      <c r="AZ85" s="181">
        <v>96</v>
      </c>
      <c r="BA85" s="181">
        <v>25</v>
      </c>
      <c r="BB85" s="181">
        <v>0</v>
      </c>
      <c r="BC85" s="181">
        <v>72</v>
      </c>
      <c r="BD85" s="179">
        <v>328</v>
      </c>
      <c r="BE85" s="178">
        <v>32</v>
      </c>
      <c r="BF85" s="180">
        <v>27170</v>
      </c>
      <c r="BG85" s="178">
        <v>10423</v>
      </c>
      <c r="BH85" s="181">
        <v>40365</v>
      </c>
      <c r="BI85" s="181">
        <v>333711</v>
      </c>
      <c r="BJ85" s="181">
        <v>2481</v>
      </c>
      <c r="BK85" s="181">
        <v>9511</v>
      </c>
      <c r="BL85" s="181"/>
      <c r="BM85" s="178">
        <v>396491</v>
      </c>
      <c r="BN85" s="180">
        <v>14145</v>
      </c>
      <c r="BO85" s="180">
        <v>2</v>
      </c>
      <c r="BP85" s="180">
        <v>14</v>
      </c>
      <c r="BQ85" s="180">
        <v>440</v>
      </c>
      <c r="BR85" s="178">
        <v>34334</v>
      </c>
      <c r="BS85" s="181"/>
      <c r="BT85" s="178">
        <v>34334</v>
      </c>
      <c r="BU85" s="180">
        <v>1</v>
      </c>
      <c r="BV85" s="178">
        <v>135</v>
      </c>
      <c r="BW85" s="181">
        <v>70</v>
      </c>
      <c r="BX85" s="181">
        <v>2</v>
      </c>
      <c r="BY85" s="178">
        <v>207</v>
      </c>
      <c r="BZ85" s="177"/>
      <c r="CA85" s="181"/>
      <c r="CB85" s="181"/>
      <c r="CC85" s="181"/>
      <c r="CD85" s="181"/>
      <c r="CE85" s="181"/>
      <c r="CF85" s="181"/>
      <c r="CG85" s="181"/>
      <c r="CH85" s="181"/>
      <c r="CI85" s="181">
        <v>0</v>
      </c>
      <c r="CJ85" s="181">
        <v>2</v>
      </c>
      <c r="CK85" s="181"/>
      <c r="CL85" s="181"/>
      <c r="CM85" s="181"/>
      <c r="CN85" s="179">
        <v>2</v>
      </c>
      <c r="CO85" s="178">
        <v>43</v>
      </c>
      <c r="CP85" s="181"/>
      <c r="CQ85" s="178">
        <v>43</v>
      </c>
      <c r="CR85" s="180">
        <v>13</v>
      </c>
      <c r="CS85" s="178">
        <v>1008</v>
      </c>
      <c r="CT85" s="181">
        <v>31963</v>
      </c>
      <c r="CU85" s="181">
        <v>620157</v>
      </c>
      <c r="CV85" s="181">
        <v>768317</v>
      </c>
      <c r="CW85" s="181">
        <v>12</v>
      </c>
      <c r="CX85" s="181">
        <v>17</v>
      </c>
      <c r="CY85" s="181">
        <v>21</v>
      </c>
      <c r="CZ85" s="181">
        <v>14</v>
      </c>
      <c r="DA85" s="181">
        <v>9</v>
      </c>
      <c r="DB85" s="181">
        <v>11</v>
      </c>
      <c r="DC85" s="181">
        <v>7</v>
      </c>
      <c r="DD85" s="178">
        <v>1421536</v>
      </c>
      <c r="DE85" s="177">
        <v>500802</v>
      </c>
      <c r="DF85" s="181">
        <v>9</v>
      </c>
      <c r="DG85" s="181">
        <v>4734</v>
      </c>
      <c r="DH85" s="181">
        <v>6046</v>
      </c>
      <c r="DI85" s="181">
        <v>84</v>
      </c>
      <c r="DJ85" s="181">
        <v>914</v>
      </c>
      <c r="DK85" s="181">
        <v>1</v>
      </c>
      <c r="DL85" s="179">
        <v>512590</v>
      </c>
      <c r="DM85" s="178"/>
      <c r="DN85" s="180">
        <v>13</v>
      </c>
      <c r="DO85" s="178"/>
      <c r="DP85" s="181">
        <v>0</v>
      </c>
      <c r="DQ85" s="178">
        <v>0</v>
      </c>
      <c r="DR85" s="180">
        <v>59664</v>
      </c>
      <c r="DS85" s="178"/>
      <c r="DT85" s="181"/>
      <c r="DU85" s="178"/>
      <c r="DV85" s="177">
        <v>39</v>
      </c>
      <c r="DW85" s="181">
        <v>2</v>
      </c>
      <c r="DX85" s="179">
        <v>41</v>
      </c>
      <c r="DY85" s="178">
        <v>3090</v>
      </c>
      <c r="DZ85" s="180">
        <v>2701</v>
      </c>
      <c r="EA85" s="178">
        <v>5116</v>
      </c>
      <c r="EB85" s="181"/>
      <c r="EC85" s="178">
        <v>5116</v>
      </c>
      <c r="ED85" s="180">
        <v>2725</v>
      </c>
      <c r="EE85" s="180">
        <v>0</v>
      </c>
      <c r="EF85" s="178">
        <v>23563</v>
      </c>
      <c r="EG85" s="181">
        <v>237</v>
      </c>
      <c r="EH85" s="181">
        <v>1051</v>
      </c>
      <c r="EI85" s="181">
        <v>0</v>
      </c>
      <c r="EJ85" s="181">
        <v>118</v>
      </c>
      <c r="EK85" s="181"/>
      <c r="EL85" s="181"/>
      <c r="EM85" s="178">
        <v>24969</v>
      </c>
      <c r="EN85" s="177">
        <v>41521</v>
      </c>
      <c r="EO85" s="181">
        <v>111055</v>
      </c>
      <c r="EP85" s="181">
        <v>3150</v>
      </c>
      <c r="EQ85" s="181">
        <v>36397</v>
      </c>
      <c r="ER85" s="181">
        <v>72679</v>
      </c>
      <c r="ES85" s="181">
        <v>114</v>
      </c>
      <c r="ET85" s="181">
        <v>27363</v>
      </c>
      <c r="EU85" s="181">
        <v>169</v>
      </c>
      <c r="EV85" s="181">
        <v>156</v>
      </c>
      <c r="EW85" s="181">
        <v>54</v>
      </c>
      <c r="EX85" s="181">
        <v>0</v>
      </c>
      <c r="EY85" s="181">
        <v>2699</v>
      </c>
      <c r="EZ85" s="181">
        <v>7</v>
      </c>
      <c r="FA85" s="179">
        <v>295364</v>
      </c>
      <c r="FB85" s="178">
        <v>26</v>
      </c>
      <c r="FC85" s="177"/>
      <c r="FD85" s="181">
        <v>1</v>
      </c>
      <c r="FE85" s="181">
        <v>2446</v>
      </c>
      <c r="FF85" s="179">
        <v>2447</v>
      </c>
      <c r="FG85" s="178"/>
      <c r="FH85" s="181">
        <v>5</v>
      </c>
      <c r="FI85" s="178">
        <v>5</v>
      </c>
      <c r="FJ85" s="180">
        <v>4</v>
      </c>
      <c r="FK85" s="178">
        <v>28370</v>
      </c>
      <c r="FL85" s="181">
        <v>0</v>
      </c>
      <c r="FM85" s="181"/>
      <c r="FN85" s="181">
        <v>2</v>
      </c>
      <c r="FO85" s="178">
        <v>28372</v>
      </c>
      <c r="FP85" s="177">
        <v>233</v>
      </c>
      <c r="FQ85" s="181"/>
      <c r="FR85" s="181"/>
      <c r="FS85" s="179">
        <v>233</v>
      </c>
      <c r="FT85" s="178">
        <v>1</v>
      </c>
      <c r="FU85" s="181">
        <v>2</v>
      </c>
      <c r="FV85" s="178">
        <v>3</v>
      </c>
      <c r="FW85" s="180">
        <v>8</v>
      </c>
      <c r="FX85" s="180">
        <v>9077</v>
      </c>
      <c r="FY85" s="178">
        <v>49</v>
      </c>
      <c r="FZ85" s="181"/>
      <c r="GA85" s="181">
        <v>0</v>
      </c>
      <c r="GB85" s="181"/>
      <c r="GC85" s="178">
        <v>49</v>
      </c>
      <c r="GD85" s="180">
        <v>2</v>
      </c>
      <c r="GE85" s="178">
        <v>17159</v>
      </c>
      <c r="GF85" s="181">
        <v>6</v>
      </c>
      <c r="GG85" s="178">
        <v>17165</v>
      </c>
      <c r="GH85" s="180">
        <v>2</v>
      </c>
      <c r="GI85" s="178">
        <v>140</v>
      </c>
      <c r="GJ85" s="181"/>
      <c r="GK85" s="181">
        <v>4</v>
      </c>
      <c r="GL85" s="178">
        <v>144</v>
      </c>
      <c r="GM85" s="180">
        <v>27</v>
      </c>
      <c r="GN85" s="178">
        <v>5</v>
      </c>
      <c r="GO85" s="181">
        <v>3</v>
      </c>
      <c r="GP85" s="181">
        <v>3</v>
      </c>
      <c r="GQ85" s="181">
        <v>22923</v>
      </c>
      <c r="GR85" s="178">
        <v>22934</v>
      </c>
      <c r="GS85" s="180">
        <v>6620612</v>
      </c>
      <c r="GT85" s="268">
        <f>6620612/52629283</f>
        <v>0.1257971156475759</v>
      </c>
    </row>
    <row r="86" spans="2:202" s="147" customFormat="1" x14ac:dyDescent="0.2">
      <c r="B86" s="267" t="s">
        <v>97</v>
      </c>
      <c r="C86" s="178">
        <v>73</v>
      </c>
      <c r="D86" s="181">
        <v>12</v>
      </c>
      <c r="E86" s="181">
        <v>19</v>
      </c>
      <c r="F86" s="181">
        <v>79</v>
      </c>
      <c r="G86" s="178">
        <v>183</v>
      </c>
      <c r="H86" s="180"/>
      <c r="I86" s="178">
        <v>9</v>
      </c>
      <c r="J86" s="181"/>
      <c r="K86" s="178">
        <v>9</v>
      </c>
      <c r="L86" s="180"/>
      <c r="M86" s="180">
        <v>624</v>
      </c>
      <c r="N86" s="178">
        <v>5774</v>
      </c>
      <c r="O86" s="181">
        <v>109</v>
      </c>
      <c r="P86" s="181">
        <v>34</v>
      </c>
      <c r="Q86" s="181">
        <v>68</v>
      </c>
      <c r="R86" s="181">
        <v>1</v>
      </c>
      <c r="S86" s="181">
        <v>1266</v>
      </c>
      <c r="T86" s="181">
        <v>3</v>
      </c>
      <c r="U86" s="181"/>
      <c r="V86" s="178">
        <v>7255</v>
      </c>
      <c r="W86" s="177">
        <v>712</v>
      </c>
      <c r="X86" s="181">
        <v>98</v>
      </c>
      <c r="Y86" s="178">
        <v>810</v>
      </c>
      <c r="Z86" s="177">
        <v>4672</v>
      </c>
      <c r="AA86" s="181"/>
      <c r="AB86" s="178">
        <v>4672</v>
      </c>
      <c r="AC86" s="177">
        <v>11918</v>
      </c>
      <c r="AD86" s="181">
        <v>31</v>
      </c>
      <c r="AE86" s="179">
        <v>11949</v>
      </c>
      <c r="AF86" s="178">
        <v>13308</v>
      </c>
      <c r="AG86" s="181">
        <v>1</v>
      </c>
      <c r="AH86" s="181">
        <v>15</v>
      </c>
      <c r="AI86" s="181">
        <v>18</v>
      </c>
      <c r="AJ86" s="181"/>
      <c r="AK86" s="178">
        <v>13342</v>
      </c>
      <c r="AL86" s="177">
        <v>2</v>
      </c>
      <c r="AM86" s="181"/>
      <c r="AN86" s="179">
        <v>2</v>
      </c>
      <c r="AO86" s="178"/>
      <c r="AP86" s="180"/>
      <c r="AQ86" s="178">
        <v>22</v>
      </c>
      <c r="AR86" s="181">
        <v>2</v>
      </c>
      <c r="AS86" s="181"/>
      <c r="AT86" s="178">
        <v>24</v>
      </c>
      <c r="AU86" s="177">
        <v>37</v>
      </c>
      <c r="AV86" s="181">
        <v>1</v>
      </c>
      <c r="AW86" s="181">
        <v>3</v>
      </c>
      <c r="AX86" s="181">
        <v>74</v>
      </c>
      <c r="AY86" s="181">
        <v>0</v>
      </c>
      <c r="AZ86" s="181">
        <v>60</v>
      </c>
      <c r="BA86" s="181">
        <v>18</v>
      </c>
      <c r="BB86" s="181">
        <v>0</v>
      </c>
      <c r="BC86" s="181"/>
      <c r="BD86" s="179">
        <v>193</v>
      </c>
      <c r="BE86" s="178">
        <v>4</v>
      </c>
      <c r="BF86" s="180">
        <v>15</v>
      </c>
      <c r="BG86" s="178">
        <v>364</v>
      </c>
      <c r="BH86" s="181">
        <v>305837</v>
      </c>
      <c r="BI86" s="181">
        <v>3626</v>
      </c>
      <c r="BJ86" s="181">
        <v>24</v>
      </c>
      <c r="BK86" s="181">
        <v>155765</v>
      </c>
      <c r="BL86" s="181"/>
      <c r="BM86" s="178">
        <v>465616</v>
      </c>
      <c r="BN86" s="180">
        <v>5</v>
      </c>
      <c r="BO86" s="180"/>
      <c r="BP86" s="180"/>
      <c r="BQ86" s="180">
        <v>3</v>
      </c>
      <c r="BR86" s="178">
        <v>24</v>
      </c>
      <c r="BS86" s="181"/>
      <c r="BT86" s="178">
        <v>24</v>
      </c>
      <c r="BU86" s="180"/>
      <c r="BV86" s="178">
        <v>7</v>
      </c>
      <c r="BW86" s="181"/>
      <c r="BX86" s="181"/>
      <c r="BY86" s="178">
        <v>7</v>
      </c>
      <c r="BZ86" s="177">
        <v>13</v>
      </c>
      <c r="CA86" s="181">
        <v>8</v>
      </c>
      <c r="CB86" s="181"/>
      <c r="CC86" s="181">
        <v>25</v>
      </c>
      <c r="CD86" s="181">
        <v>26</v>
      </c>
      <c r="CE86" s="181">
        <v>3</v>
      </c>
      <c r="CF86" s="181">
        <v>19</v>
      </c>
      <c r="CG86" s="181">
        <v>10</v>
      </c>
      <c r="CH86" s="181"/>
      <c r="CI86" s="181">
        <v>1</v>
      </c>
      <c r="CJ86" s="181">
        <v>21</v>
      </c>
      <c r="CK86" s="181"/>
      <c r="CL86" s="181"/>
      <c r="CM86" s="181">
        <v>5</v>
      </c>
      <c r="CN86" s="179">
        <v>131</v>
      </c>
      <c r="CO86" s="178"/>
      <c r="CP86" s="181"/>
      <c r="CQ86" s="178"/>
      <c r="CR86" s="180"/>
      <c r="CS86" s="178">
        <v>294</v>
      </c>
      <c r="CT86" s="181">
        <v>1625</v>
      </c>
      <c r="CU86" s="181">
        <v>102117</v>
      </c>
      <c r="CV86" s="181">
        <v>26566</v>
      </c>
      <c r="CW86" s="181">
        <v>168</v>
      </c>
      <c r="CX86" s="181">
        <v>399</v>
      </c>
      <c r="CY86" s="181">
        <v>17</v>
      </c>
      <c r="CZ86" s="181">
        <v>15</v>
      </c>
      <c r="DA86" s="181">
        <v>3</v>
      </c>
      <c r="DB86" s="181">
        <v>7</v>
      </c>
      <c r="DC86" s="181">
        <v>5</v>
      </c>
      <c r="DD86" s="178">
        <v>131216</v>
      </c>
      <c r="DE86" s="177">
        <v>7659</v>
      </c>
      <c r="DF86" s="181">
        <v>190</v>
      </c>
      <c r="DG86" s="181">
        <v>19312</v>
      </c>
      <c r="DH86" s="181">
        <v>689</v>
      </c>
      <c r="DI86" s="181">
        <v>251</v>
      </c>
      <c r="DJ86" s="181">
        <v>84</v>
      </c>
      <c r="DK86" s="181"/>
      <c r="DL86" s="179">
        <v>28185</v>
      </c>
      <c r="DM86" s="178"/>
      <c r="DN86" s="180"/>
      <c r="DO86" s="178"/>
      <c r="DP86" s="181"/>
      <c r="DQ86" s="178"/>
      <c r="DR86" s="180">
        <v>351</v>
      </c>
      <c r="DS86" s="178"/>
      <c r="DT86" s="181"/>
      <c r="DU86" s="178"/>
      <c r="DV86" s="177">
        <v>461</v>
      </c>
      <c r="DW86" s="181">
        <v>3</v>
      </c>
      <c r="DX86" s="179">
        <v>464</v>
      </c>
      <c r="DY86" s="178">
        <v>27</v>
      </c>
      <c r="DZ86" s="180">
        <v>1</v>
      </c>
      <c r="EA86" s="178">
        <v>248</v>
      </c>
      <c r="EB86" s="181"/>
      <c r="EC86" s="178">
        <v>248</v>
      </c>
      <c r="ED86" s="180">
        <v>2</v>
      </c>
      <c r="EE86" s="180"/>
      <c r="EF86" s="178">
        <v>54</v>
      </c>
      <c r="EG86" s="181">
        <v>109</v>
      </c>
      <c r="EH86" s="181">
        <v>408</v>
      </c>
      <c r="EI86" s="181">
        <v>9</v>
      </c>
      <c r="EJ86" s="181"/>
      <c r="EK86" s="181"/>
      <c r="EL86" s="181"/>
      <c r="EM86" s="178">
        <v>580</v>
      </c>
      <c r="EN86" s="177">
        <v>16754</v>
      </c>
      <c r="EO86" s="181">
        <v>479</v>
      </c>
      <c r="EP86" s="181">
        <v>931</v>
      </c>
      <c r="EQ86" s="181">
        <v>15653</v>
      </c>
      <c r="ER86" s="181">
        <v>601</v>
      </c>
      <c r="ES86" s="181">
        <v>397</v>
      </c>
      <c r="ET86" s="181">
        <v>4838</v>
      </c>
      <c r="EU86" s="181">
        <v>108</v>
      </c>
      <c r="EV86" s="181">
        <v>239</v>
      </c>
      <c r="EW86" s="181">
        <v>92</v>
      </c>
      <c r="EX86" s="181">
        <v>9</v>
      </c>
      <c r="EY86" s="181">
        <v>392</v>
      </c>
      <c r="EZ86" s="181">
        <v>17</v>
      </c>
      <c r="FA86" s="179">
        <v>40510</v>
      </c>
      <c r="FB86" s="178">
        <v>12</v>
      </c>
      <c r="FC86" s="177"/>
      <c r="FD86" s="181">
        <v>2</v>
      </c>
      <c r="FE86" s="181">
        <v>2</v>
      </c>
      <c r="FF86" s="179">
        <v>4</v>
      </c>
      <c r="FG86" s="178"/>
      <c r="FH86" s="181"/>
      <c r="FI86" s="178"/>
      <c r="FJ86" s="180">
        <v>1</v>
      </c>
      <c r="FK86" s="178">
        <v>47</v>
      </c>
      <c r="FL86" s="181">
        <v>9</v>
      </c>
      <c r="FM86" s="181">
        <v>6</v>
      </c>
      <c r="FN86" s="181">
        <v>27</v>
      </c>
      <c r="FO86" s="178">
        <v>89</v>
      </c>
      <c r="FP86" s="177">
        <v>2</v>
      </c>
      <c r="FQ86" s="181"/>
      <c r="FR86" s="181"/>
      <c r="FS86" s="179">
        <v>2</v>
      </c>
      <c r="FT86" s="178">
        <v>7</v>
      </c>
      <c r="FU86" s="181"/>
      <c r="FV86" s="178">
        <v>7</v>
      </c>
      <c r="FW86" s="180"/>
      <c r="FX86" s="180">
        <v>67</v>
      </c>
      <c r="FY86" s="178">
        <v>1</v>
      </c>
      <c r="FZ86" s="181">
        <v>83</v>
      </c>
      <c r="GA86" s="181">
        <v>3</v>
      </c>
      <c r="GB86" s="181">
        <v>5</v>
      </c>
      <c r="GC86" s="178">
        <v>92</v>
      </c>
      <c r="GD86" s="180"/>
      <c r="GE86" s="178">
        <v>60</v>
      </c>
      <c r="GF86" s="181">
        <v>5</v>
      </c>
      <c r="GG86" s="178">
        <v>65</v>
      </c>
      <c r="GH86" s="180"/>
      <c r="GI86" s="178">
        <v>1</v>
      </c>
      <c r="GJ86" s="181"/>
      <c r="GK86" s="181">
        <v>0</v>
      </c>
      <c r="GL86" s="178">
        <v>1</v>
      </c>
      <c r="GM86" s="180">
        <v>177</v>
      </c>
      <c r="GN86" s="178">
        <v>78</v>
      </c>
      <c r="GO86" s="181">
        <v>76</v>
      </c>
      <c r="GP86" s="181"/>
      <c r="GQ86" s="181">
        <v>10</v>
      </c>
      <c r="GR86" s="178">
        <v>164</v>
      </c>
      <c r="GS86" s="180">
        <v>707133</v>
      </c>
      <c r="GT86" s="268">
        <f>707133/52629283</f>
        <v>1.343611312356279E-2</v>
      </c>
    </row>
    <row r="87" spans="2:202" s="147" customFormat="1" x14ac:dyDescent="0.2">
      <c r="B87" s="267" t="s">
        <v>109</v>
      </c>
      <c r="C87" s="178">
        <v>15</v>
      </c>
      <c r="D87" s="181"/>
      <c r="E87" s="181"/>
      <c r="F87" s="181"/>
      <c r="G87" s="178">
        <v>15</v>
      </c>
      <c r="H87" s="180"/>
      <c r="I87" s="178">
        <v>2</v>
      </c>
      <c r="J87" s="181"/>
      <c r="K87" s="178">
        <v>2</v>
      </c>
      <c r="L87" s="180"/>
      <c r="M87" s="180">
        <v>594</v>
      </c>
      <c r="N87" s="178">
        <v>134190</v>
      </c>
      <c r="O87" s="181">
        <v>248</v>
      </c>
      <c r="P87" s="181">
        <v>20</v>
      </c>
      <c r="Q87" s="181">
        <v>54</v>
      </c>
      <c r="R87" s="181"/>
      <c r="S87" s="181">
        <v>83</v>
      </c>
      <c r="T87" s="181">
        <v>5</v>
      </c>
      <c r="U87" s="181"/>
      <c r="V87" s="178">
        <v>134600</v>
      </c>
      <c r="W87" s="177">
        <v>23</v>
      </c>
      <c r="X87" s="181">
        <v>30</v>
      </c>
      <c r="Y87" s="178">
        <v>53</v>
      </c>
      <c r="Z87" s="177">
        <v>214</v>
      </c>
      <c r="AA87" s="181"/>
      <c r="AB87" s="178">
        <v>214</v>
      </c>
      <c r="AC87" s="177">
        <v>2165</v>
      </c>
      <c r="AD87" s="181">
        <v>3</v>
      </c>
      <c r="AE87" s="179">
        <v>2168</v>
      </c>
      <c r="AF87" s="178">
        <v>46</v>
      </c>
      <c r="AG87" s="181"/>
      <c r="AH87" s="181"/>
      <c r="AI87" s="181"/>
      <c r="AJ87" s="181"/>
      <c r="AK87" s="178">
        <v>46</v>
      </c>
      <c r="AL87" s="177"/>
      <c r="AM87" s="181"/>
      <c r="AN87" s="179"/>
      <c r="AO87" s="178"/>
      <c r="AP87" s="180"/>
      <c r="AQ87" s="178"/>
      <c r="AR87" s="181">
        <v>4</v>
      </c>
      <c r="AS87" s="181"/>
      <c r="AT87" s="178">
        <v>4</v>
      </c>
      <c r="AU87" s="177">
        <v>24</v>
      </c>
      <c r="AV87" s="181"/>
      <c r="AW87" s="181"/>
      <c r="AX87" s="181">
        <v>0</v>
      </c>
      <c r="AY87" s="181"/>
      <c r="AZ87" s="181">
        <v>6</v>
      </c>
      <c r="BA87" s="181"/>
      <c r="BB87" s="181"/>
      <c r="BC87" s="181">
        <v>6</v>
      </c>
      <c r="BD87" s="179">
        <v>36</v>
      </c>
      <c r="BE87" s="178"/>
      <c r="BF87" s="180">
        <v>3</v>
      </c>
      <c r="BG87" s="178">
        <v>940</v>
      </c>
      <c r="BH87" s="181">
        <v>887</v>
      </c>
      <c r="BI87" s="181">
        <v>9327</v>
      </c>
      <c r="BJ87" s="181">
        <v>113</v>
      </c>
      <c r="BK87" s="181">
        <v>154</v>
      </c>
      <c r="BL87" s="181"/>
      <c r="BM87" s="178">
        <v>11421</v>
      </c>
      <c r="BN87" s="180">
        <v>4</v>
      </c>
      <c r="BO87" s="180"/>
      <c r="BP87" s="180">
        <v>0</v>
      </c>
      <c r="BQ87" s="180">
        <v>9</v>
      </c>
      <c r="BR87" s="178">
        <v>15</v>
      </c>
      <c r="BS87" s="181"/>
      <c r="BT87" s="178">
        <v>15</v>
      </c>
      <c r="BU87" s="180"/>
      <c r="BV87" s="178">
        <v>3</v>
      </c>
      <c r="BW87" s="181"/>
      <c r="BX87" s="181"/>
      <c r="BY87" s="178">
        <v>3</v>
      </c>
      <c r="BZ87" s="177">
        <v>1</v>
      </c>
      <c r="CA87" s="181">
        <v>0</v>
      </c>
      <c r="CB87" s="181"/>
      <c r="CC87" s="181"/>
      <c r="CD87" s="181"/>
      <c r="CE87" s="181"/>
      <c r="CF87" s="181"/>
      <c r="CG87" s="181"/>
      <c r="CH87" s="181"/>
      <c r="CI87" s="181"/>
      <c r="CJ87" s="181"/>
      <c r="CK87" s="181"/>
      <c r="CL87" s="181"/>
      <c r="CM87" s="181"/>
      <c r="CN87" s="179">
        <v>1</v>
      </c>
      <c r="CO87" s="178">
        <v>3</v>
      </c>
      <c r="CP87" s="181"/>
      <c r="CQ87" s="178">
        <v>3</v>
      </c>
      <c r="CR87" s="180"/>
      <c r="CS87" s="178">
        <v>94</v>
      </c>
      <c r="CT87" s="181">
        <v>1722</v>
      </c>
      <c r="CU87" s="181">
        <v>77556</v>
      </c>
      <c r="CV87" s="181">
        <v>13183</v>
      </c>
      <c r="CW87" s="181">
        <v>1</v>
      </c>
      <c r="CX87" s="181"/>
      <c r="CY87" s="181"/>
      <c r="CZ87" s="181"/>
      <c r="DA87" s="181"/>
      <c r="DB87" s="181"/>
      <c r="DC87" s="181"/>
      <c r="DD87" s="178">
        <v>92556</v>
      </c>
      <c r="DE87" s="177">
        <v>3146</v>
      </c>
      <c r="DF87" s="181"/>
      <c r="DG87" s="181">
        <v>65</v>
      </c>
      <c r="DH87" s="181">
        <v>532</v>
      </c>
      <c r="DI87" s="181">
        <v>21</v>
      </c>
      <c r="DJ87" s="181">
        <v>11</v>
      </c>
      <c r="DK87" s="181"/>
      <c r="DL87" s="179">
        <v>3775</v>
      </c>
      <c r="DM87" s="178"/>
      <c r="DN87" s="180"/>
      <c r="DO87" s="178"/>
      <c r="DP87" s="181"/>
      <c r="DQ87" s="178"/>
      <c r="DR87" s="180">
        <v>38</v>
      </c>
      <c r="DS87" s="178"/>
      <c r="DT87" s="181"/>
      <c r="DU87" s="178"/>
      <c r="DV87" s="177">
        <v>2</v>
      </c>
      <c r="DW87" s="181">
        <v>1</v>
      </c>
      <c r="DX87" s="179">
        <v>3</v>
      </c>
      <c r="DY87" s="178">
        <v>6</v>
      </c>
      <c r="DZ87" s="180">
        <v>0</v>
      </c>
      <c r="EA87" s="178">
        <v>998</v>
      </c>
      <c r="EB87" s="181"/>
      <c r="EC87" s="178">
        <v>998</v>
      </c>
      <c r="ED87" s="180"/>
      <c r="EE87" s="180"/>
      <c r="EF87" s="178">
        <v>17</v>
      </c>
      <c r="EG87" s="181">
        <v>2</v>
      </c>
      <c r="EH87" s="181">
        <v>47</v>
      </c>
      <c r="EI87" s="181"/>
      <c r="EJ87" s="181">
        <v>0</v>
      </c>
      <c r="EK87" s="181"/>
      <c r="EL87" s="181"/>
      <c r="EM87" s="178">
        <v>66</v>
      </c>
      <c r="EN87" s="177">
        <v>431</v>
      </c>
      <c r="EO87" s="181">
        <v>1653</v>
      </c>
      <c r="EP87" s="181">
        <v>86</v>
      </c>
      <c r="EQ87" s="181">
        <v>2066</v>
      </c>
      <c r="ER87" s="181">
        <v>560</v>
      </c>
      <c r="ES87" s="181">
        <v>55</v>
      </c>
      <c r="ET87" s="181">
        <v>448</v>
      </c>
      <c r="EU87" s="181">
        <v>9</v>
      </c>
      <c r="EV87" s="181">
        <v>0</v>
      </c>
      <c r="EW87" s="181">
        <v>13</v>
      </c>
      <c r="EX87" s="181"/>
      <c r="EY87" s="181">
        <v>40</v>
      </c>
      <c r="EZ87" s="181"/>
      <c r="FA87" s="179">
        <v>5361</v>
      </c>
      <c r="FB87" s="178"/>
      <c r="FC87" s="177"/>
      <c r="FD87" s="181"/>
      <c r="FE87" s="181"/>
      <c r="FF87" s="179"/>
      <c r="FG87" s="178"/>
      <c r="FH87" s="181"/>
      <c r="FI87" s="178"/>
      <c r="FJ87" s="180"/>
      <c r="FK87" s="178">
        <v>13</v>
      </c>
      <c r="FL87" s="181"/>
      <c r="FM87" s="181"/>
      <c r="FN87" s="181"/>
      <c r="FO87" s="178">
        <v>13</v>
      </c>
      <c r="FP87" s="177"/>
      <c r="FQ87" s="181"/>
      <c r="FR87" s="181"/>
      <c r="FS87" s="179"/>
      <c r="FT87" s="178"/>
      <c r="FU87" s="181"/>
      <c r="FV87" s="178"/>
      <c r="FW87" s="180">
        <v>1</v>
      </c>
      <c r="FX87" s="180">
        <v>35</v>
      </c>
      <c r="FY87" s="178"/>
      <c r="FZ87" s="181"/>
      <c r="GA87" s="181"/>
      <c r="GB87" s="181"/>
      <c r="GC87" s="178"/>
      <c r="GD87" s="180"/>
      <c r="GE87" s="178">
        <v>17</v>
      </c>
      <c r="GF87" s="181"/>
      <c r="GG87" s="178">
        <v>17</v>
      </c>
      <c r="GH87" s="180"/>
      <c r="GI87" s="178">
        <v>5</v>
      </c>
      <c r="GJ87" s="181"/>
      <c r="GK87" s="181"/>
      <c r="GL87" s="178">
        <v>5</v>
      </c>
      <c r="GM87" s="180"/>
      <c r="GN87" s="178"/>
      <c r="GO87" s="181"/>
      <c r="GP87" s="181"/>
      <c r="GQ87" s="181">
        <v>1</v>
      </c>
      <c r="GR87" s="178">
        <v>1</v>
      </c>
      <c r="GS87" s="180">
        <v>252066</v>
      </c>
      <c r="GT87" s="268">
        <f>252066/52629283</f>
        <v>4.7894629307414279E-3</v>
      </c>
    </row>
    <row r="88" spans="2:202" s="147" customFormat="1" x14ac:dyDescent="0.2">
      <c r="B88" s="267" t="s">
        <v>110</v>
      </c>
      <c r="C88" s="178">
        <v>3</v>
      </c>
      <c r="D88" s="181"/>
      <c r="E88" s="181"/>
      <c r="F88" s="181"/>
      <c r="G88" s="178">
        <v>3</v>
      </c>
      <c r="H88" s="180"/>
      <c r="I88" s="178"/>
      <c r="J88" s="181"/>
      <c r="K88" s="178"/>
      <c r="L88" s="180"/>
      <c r="M88" s="180">
        <v>28</v>
      </c>
      <c r="N88" s="178">
        <v>1095</v>
      </c>
      <c r="O88" s="181">
        <v>106</v>
      </c>
      <c r="P88" s="181">
        <v>1</v>
      </c>
      <c r="Q88" s="181">
        <v>2</v>
      </c>
      <c r="R88" s="181"/>
      <c r="S88" s="181">
        <v>13</v>
      </c>
      <c r="T88" s="181"/>
      <c r="U88" s="181"/>
      <c r="V88" s="178">
        <v>1217</v>
      </c>
      <c r="W88" s="177"/>
      <c r="X88" s="181"/>
      <c r="Y88" s="178"/>
      <c r="Z88" s="177">
        <v>9</v>
      </c>
      <c r="AA88" s="181"/>
      <c r="AB88" s="178">
        <v>9</v>
      </c>
      <c r="AC88" s="177">
        <v>303</v>
      </c>
      <c r="AD88" s="181">
        <v>6</v>
      </c>
      <c r="AE88" s="179">
        <v>309</v>
      </c>
      <c r="AF88" s="178">
        <v>1</v>
      </c>
      <c r="AG88" s="181"/>
      <c r="AH88" s="181"/>
      <c r="AI88" s="181"/>
      <c r="AJ88" s="181"/>
      <c r="AK88" s="178">
        <v>1</v>
      </c>
      <c r="AL88" s="177"/>
      <c r="AM88" s="181"/>
      <c r="AN88" s="179"/>
      <c r="AO88" s="178"/>
      <c r="AP88" s="180"/>
      <c r="AQ88" s="178"/>
      <c r="AR88" s="181"/>
      <c r="AS88" s="181"/>
      <c r="AT88" s="178"/>
      <c r="AU88" s="177">
        <v>2</v>
      </c>
      <c r="AV88" s="181"/>
      <c r="AW88" s="181"/>
      <c r="AX88" s="181"/>
      <c r="AY88" s="181"/>
      <c r="AZ88" s="181">
        <v>2</v>
      </c>
      <c r="BA88" s="181"/>
      <c r="BB88" s="181"/>
      <c r="BC88" s="181"/>
      <c r="BD88" s="179">
        <v>4</v>
      </c>
      <c r="BE88" s="178"/>
      <c r="BF88" s="180"/>
      <c r="BG88" s="178">
        <v>5</v>
      </c>
      <c r="BH88" s="181">
        <v>33</v>
      </c>
      <c r="BI88" s="181">
        <v>23</v>
      </c>
      <c r="BJ88" s="181">
        <v>6</v>
      </c>
      <c r="BK88" s="181">
        <v>0</v>
      </c>
      <c r="BL88" s="181"/>
      <c r="BM88" s="178">
        <v>67</v>
      </c>
      <c r="BN88" s="180"/>
      <c r="BO88" s="180"/>
      <c r="BP88" s="180"/>
      <c r="BQ88" s="180"/>
      <c r="BR88" s="178">
        <v>5</v>
      </c>
      <c r="BS88" s="181"/>
      <c r="BT88" s="178">
        <v>5</v>
      </c>
      <c r="BU88" s="180"/>
      <c r="BV88" s="178"/>
      <c r="BW88" s="181"/>
      <c r="BX88" s="181"/>
      <c r="BY88" s="178"/>
      <c r="BZ88" s="177"/>
      <c r="CA88" s="181"/>
      <c r="CB88" s="181"/>
      <c r="CC88" s="181"/>
      <c r="CD88" s="181"/>
      <c r="CE88" s="181"/>
      <c r="CF88" s="181"/>
      <c r="CG88" s="181"/>
      <c r="CH88" s="181"/>
      <c r="CI88" s="181"/>
      <c r="CJ88" s="181"/>
      <c r="CK88" s="181"/>
      <c r="CL88" s="181"/>
      <c r="CM88" s="181"/>
      <c r="CN88" s="179"/>
      <c r="CO88" s="178"/>
      <c r="CP88" s="181"/>
      <c r="CQ88" s="178"/>
      <c r="CR88" s="180"/>
      <c r="CS88" s="178"/>
      <c r="CT88" s="181">
        <v>201</v>
      </c>
      <c r="CU88" s="181">
        <v>1643</v>
      </c>
      <c r="CV88" s="181">
        <v>669</v>
      </c>
      <c r="CW88" s="181">
        <v>0</v>
      </c>
      <c r="CX88" s="181"/>
      <c r="CY88" s="181"/>
      <c r="CZ88" s="181"/>
      <c r="DA88" s="181"/>
      <c r="DB88" s="181"/>
      <c r="DC88" s="181"/>
      <c r="DD88" s="178">
        <v>2513</v>
      </c>
      <c r="DE88" s="177">
        <v>172</v>
      </c>
      <c r="DF88" s="181"/>
      <c r="DG88" s="181">
        <v>8</v>
      </c>
      <c r="DH88" s="181">
        <v>9</v>
      </c>
      <c r="DI88" s="181">
        <v>2</v>
      </c>
      <c r="DJ88" s="181"/>
      <c r="DK88" s="181"/>
      <c r="DL88" s="179">
        <v>191</v>
      </c>
      <c r="DM88" s="178"/>
      <c r="DN88" s="180"/>
      <c r="DO88" s="178"/>
      <c r="DP88" s="181"/>
      <c r="DQ88" s="178"/>
      <c r="DR88" s="180">
        <v>2</v>
      </c>
      <c r="DS88" s="178"/>
      <c r="DT88" s="181"/>
      <c r="DU88" s="178"/>
      <c r="DV88" s="177"/>
      <c r="DW88" s="181"/>
      <c r="DX88" s="179"/>
      <c r="DY88" s="178">
        <v>9</v>
      </c>
      <c r="DZ88" s="180"/>
      <c r="EA88" s="178">
        <v>16</v>
      </c>
      <c r="EB88" s="181"/>
      <c r="EC88" s="178">
        <v>16</v>
      </c>
      <c r="ED88" s="180"/>
      <c r="EE88" s="180"/>
      <c r="EF88" s="178">
        <v>1</v>
      </c>
      <c r="EG88" s="181"/>
      <c r="EH88" s="181">
        <v>0</v>
      </c>
      <c r="EI88" s="181"/>
      <c r="EJ88" s="181"/>
      <c r="EK88" s="181"/>
      <c r="EL88" s="181"/>
      <c r="EM88" s="178">
        <v>1</v>
      </c>
      <c r="EN88" s="177">
        <v>16</v>
      </c>
      <c r="EO88" s="181">
        <v>197</v>
      </c>
      <c r="EP88" s="181">
        <v>5</v>
      </c>
      <c r="EQ88" s="181">
        <v>52</v>
      </c>
      <c r="ER88" s="181">
        <v>77</v>
      </c>
      <c r="ES88" s="181"/>
      <c r="ET88" s="181">
        <v>28</v>
      </c>
      <c r="EU88" s="181">
        <v>2</v>
      </c>
      <c r="EV88" s="181">
        <v>2</v>
      </c>
      <c r="EW88" s="181"/>
      <c r="EX88" s="181"/>
      <c r="EY88" s="181"/>
      <c r="EZ88" s="181"/>
      <c r="FA88" s="179">
        <v>379</v>
      </c>
      <c r="FB88" s="178"/>
      <c r="FC88" s="177"/>
      <c r="FD88" s="181"/>
      <c r="FE88" s="181"/>
      <c r="FF88" s="179"/>
      <c r="FG88" s="178"/>
      <c r="FH88" s="181"/>
      <c r="FI88" s="178"/>
      <c r="FJ88" s="180"/>
      <c r="FK88" s="178">
        <v>0</v>
      </c>
      <c r="FL88" s="181"/>
      <c r="FM88" s="181"/>
      <c r="FN88" s="181"/>
      <c r="FO88" s="178">
        <v>0</v>
      </c>
      <c r="FP88" s="177">
        <v>1</v>
      </c>
      <c r="FQ88" s="181"/>
      <c r="FR88" s="181"/>
      <c r="FS88" s="179">
        <v>1</v>
      </c>
      <c r="FT88" s="178"/>
      <c r="FU88" s="181"/>
      <c r="FV88" s="178"/>
      <c r="FW88" s="180"/>
      <c r="FX88" s="180">
        <v>1</v>
      </c>
      <c r="FY88" s="178">
        <v>1</v>
      </c>
      <c r="FZ88" s="181"/>
      <c r="GA88" s="181"/>
      <c r="GB88" s="181"/>
      <c r="GC88" s="178">
        <v>1</v>
      </c>
      <c r="GD88" s="180"/>
      <c r="GE88" s="178"/>
      <c r="GF88" s="181"/>
      <c r="GG88" s="178"/>
      <c r="GH88" s="180"/>
      <c r="GI88" s="178"/>
      <c r="GJ88" s="181"/>
      <c r="GK88" s="181"/>
      <c r="GL88" s="178"/>
      <c r="GM88" s="180"/>
      <c r="GN88" s="178">
        <v>1</v>
      </c>
      <c r="GO88" s="181"/>
      <c r="GP88" s="181"/>
      <c r="GQ88" s="181"/>
      <c r="GR88" s="178">
        <v>1</v>
      </c>
      <c r="GS88" s="180">
        <v>4758</v>
      </c>
      <c r="GT88" s="268">
        <f>4758/52629283</f>
        <v>9.0405943778485443E-5</v>
      </c>
    </row>
    <row r="89" spans="2:202" s="147" customFormat="1" x14ac:dyDescent="0.2">
      <c r="B89" s="267" t="s">
        <v>115</v>
      </c>
      <c r="C89" s="178">
        <v>36</v>
      </c>
      <c r="D89" s="181"/>
      <c r="E89" s="181"/>
      <c r="F89" s="181"/>
      <c r="G89" s="178">
        <v>36</v>
      </c>
      <c r="H89" s="180"/>
      <c r="I89" s="178">
        <v>46</v>
      </c>
      <c r="J89" s="181"/>
      <c r="K89" s="178">
        <v>46</v>
      </c>
      <c r="L89" s="180"/>
      <c r="M89" s="180">
        <v>1212</v>
      </c>
      <c r="N89" s="178">
        <v>36585</v>
      </c>
      <c r="O89" s="181">
        <v>86</v>
      </c>
      <c r="P89" s="181">
        <v>239</v>
      </c>
      <c r="Q89" s="181">
        <v>73</v>
      </c>
      <c r="R89" s="181">
        <v>2</v>
      </c>
      <c r="S89" s="181">
        <v>338</v>
      </c>
      <c r="T89" s="181">
        <v>1</v>
      </c>
      <c r="U89" s="181"/>
      <c r="V89" s="178">
        <v>37324</v>
      </c>
      <c r="W89" s="177">
        <v>8</v>
      </c>
      <c r="X89" s="181">
        <v>5</v>
      </c>
      <c r="Y89" s="178">
        <v>13</v>
      </c>
      <c r="Z89" s="177">
        <v>75</v>
      </c>
      <c r="AA89" s="181">
        <v>1</v>
      </c>
      <c r="AB89" s="178">
        <v>76</v>
      </c>
      <c r="AC89" s="177">
        <v>11019</v>
      </c>
      <c r="AD89" s="181">
        <v>25</v>
      </c>
      <c r="AE89" s="179">
        <v>11044</v>
      </c>
      <c r="AF89" s="178">
        <v>52</v>
      </c>
      <c r="AG89" s="181"/>
      <c r="AH89" s="181"/>
      <c r="AI89" s="181">
        <v>4</v>
      </c>
      <c r="AJ89" s="181"/>
      <c r="AK89" s="178">
        <v>56</v>
      </c>
      <c r="AL89" s="177">
        <v>1</v>
      </c>
      <c r="AM89" s="181"/>
      <c r="AN89" s="179">
        <v>1</v>
      </c>
      <c r="AO89" s="178"/>
      <c r="AP89" s="180"/>
      <c r="AQ89" s="178">
        <v>0</v>
      </c>
      <c r="AR89" s="181">
        <v>1</v>
      </c>
      <c r="AS89" s="181"/>
      <c r="AT89" s="178">
        <v>1</v>
      </c>
      <c r="AU89" s="177">
        <v>96</v>
      </c>
      <c r="AV89" s="181"/>
      <c r="AW89" s="181"/>
      <c r="AX89" s="181"/>
      <c r="AY89" s="181"/>
      <c r="AZ89" s="181">
        <v>64</v>
      </c>
      <c r="BA89" s="181">
        <v>2</v>
      </c>
      <c r="BB89" s="181">
        <v>0</v>
      </c>
      <c r="BC89" s="181"/>
      <c r="BD89" s="179">
        <v>162</v>
      </c>
      <c r="BE89" s="178"/>
      <c r="BF89" s="180">
        <v>3</v>
      </c>
      <c r="BG89" s="178">
        <v>96</v>
      </c>
      <c r="BH89" s="181">
        <v>210</v>
      </c>
      <c r="BI89" s="181">
        <v>463</v>
      </c>
      <c r="BJ89" s="181">
        <v>146</v>
      </c>
      <c r="BK89" s="181">
        <v>22</v>
      </c>
      <c r="BL89" s="181"/>
      <c r="BM89" s="178">
        <v>937</v>
      </c>
      <c r="BN89" s="180">
        <v>1</v>
      </c>
      <c r="BO89" s="180"/>
      <c r="BP89" s="180"/>
      <c r="BQ89" s="180">
        <v>2</v>
      </c>
      <c r="BR89" s="178">
        <v>22</v>
      </c>
      <c r="BS89" s="181"/>
      <c r="BT89" s="178">
        <v>22</v>
      </c>
      <c r="BU89" s="180"/>
      <c r="BV89" s="178">
        <v>4</v>
      </c>
      <c r="BW89" s="181">
        <v>1</v>
      </c>
      <c r="BX89" s="181">
        <v>1</v>
      </c>
      <c r="BY89" s="178">
        <v>6</v>
      </c>
      <c r="BZ89" s="177"/>
      <c r="CA89" s="181"/>
      <c r="CB89" s="181"/>
      <c r="CC89" s="181"/>
      <c r="CD89" s="181">
        <v>2</v>
      </c>
      <c r="CE89" s="181"/>
      <c r="CF89" s="181"/>
      <c r="CG89" s="181"/>
      <c r="CH89" s="181"/>
      <c r="CI89" s="181"/>
      <c r="CJ89" s="181"/>
      <c r="CK89" s="181"/>
      <c r="CL89" s="181"/>
      <c r="CM89" s="181"/>
      <c r="CN89" s="179">
        <v>2</v>
      </c>
      <c r="CO89" s="178">
        <v>4</v>
      </c>
      <c r="CP89" s="181"/>
      <c r="CQ89" s="178">
        <v>4</v>
      </c>
      <c r="CR89" s="180"/>
      <c r="CS89" s="178">
        <v>75</v>
      </c>
      <c r="CT89" s="181">
        <v>2080</v>
      </c>
      <c r="CU89" s="181">
        <v>41303</v>
      </c>
      <c r="CV89" s="181">
        <v>6637</v>
      </c>
      <c r="CW89" s="181">
        <v>11</v>
      </c>
      <c r="CX89" s="181">
        <v>2</v>
      </c>
      <c r="CY89" s="181"/>
      <c r="CZ89" s="181"/>
      <c r="DA89" s="181"/>
      <c r="DB89" s="181"/>
      <c r="DC89" s="181">
        <v>0</v>
      </c>
      <c r="DD89" s="178">
        <v>50108</v>
      </c>
      <c r="DE89" s="177">
        <v>36241</v>
      </c>
      <c r="DF89" s="181">
        <v>0</v>
      </c>
      <c r="DG89" s="181">
        <v>147</v>
      </c>
      <c r="DH89" s="181">
        <v>1955</v>
      </c>
      <c r="DI89" s="181">
        <v>26</v>
      </c>
      <c r="DJ89" s="181">
        <v>20</v>
      </c>
      <c r="DK89" s="181">
        <v>0</v>
      </c>
      <c r="DL89" s="179">
        <v>38389</v>
      </c>
      <c r="DM89" s="178"/>
      <c r="DN89" s="180"/>
      <c r="DO89" s="178"/>
      <c r="DP89" s="181"/>
      <c r="DQ89" s="178"/>
      <c r="DR89" s="180">
        <v>18</v>
      </c>
      <c r="DS89" s="178"/>
      <c r="DT89" s="181"/>
      <c r="DU89" s="178"/>
      <c r="DV89" s="177">
        <v>2</v>
      </c>
      <c r="DW89" s="181"/>
      <c r="DX89" s="179">
        <v>2</v>
      </c>
      <c r="DY89" s="178">
        <v>5</v>
      </c>
      <c r="DZ89" s="180"/>
      <c r="EA89" s="178">
        <v>181</v>
      </c>
      <c r="EB89" s="181"/>
      <c r="EC89" s="178">
        <v>181</v>
      </c>
      <c r="ED89" s="180"/>
      <c r="EE89" s="180"/>
      <c r="EF89" s="178">
        <v>8</v>
      </c>
      <c r="EG89" s="181">
        <v>1</v>
      </c>
      <c r="EH89" s="181">
        <v>12</v>
      </c>
      <c r="EI89" s="181"/>
      <c r="EJ89" s="181">
        <v>3</v>
      </c>
      <c r="EK89" s="181"/>
      <c r="EL89" s="181"/>
      <c r="EM89" s="178">
        <v>24</v>
      </c>
      <c r="EN89" s="177">
        <v>4167</v>
      </c>
      <c r="EO89" s="181">
        <v>28943</v>
      </c>
      <c r="EP89" s="181">
        <v>259</v>
      </c>
      <c r="EQ89" s="181">
        <v>5312</v>
      </c>
      <c r="ER89" s="181">
        <v>14531</v>
      </c>
      <c r="ES89" s="181">
        <v>21</v>
      </c>
      <c r="ET89" s="181">
        <v>2660</v>
      </c>
      <c r="EU89" s="181">
        <v>20</v>
      </c>
      <c r="EV89" s="181">
        <v>12</v>
      </c>
      <c r="EW89" s="181">
        <v>21</v>
      </c>
      <c r="EX89" s="181"/>
      <c r="EY89" s="181">
        <v>130</v>
      </c>
      <c r="EZ89" s="181">
        <v>1</v>
      </c>
      <c r="FA89" s="179">
        <v>56077</v>
      </c>
      <c r="FB89" s="178">
        <v>3</v>
      </c>
      <c r="FC89" s="177"/>
      <c r="FD89" s="181"/>
      <c r="FE89" s="181">
        <v>1</v>
      </c>
      <c r="FF89" s="179">
        <v>1</v>
      </c>
      <c r="FG89" s="178"/>
      <c r="FH89" s="181"/>
      <c r="FI89" s="178"/>
      <c r="FJ89" s="180"/>
      <c r="FK89" s="178">
        <v>9</v>
      </c>
      <c r="FL89" s="181"/>
      <c r="FM89" s="181"/>
      <c r="FN89" s="181">
        <v>1</v>
      </c>
      <c r="FO89" s="178">
        <v>10</v>
      </c>
      <c r="FP89" s="177"/>
      <c r="FQ89" s="181"/>
      <c r="FR89" s="181"/>
      <c r="FS89" s="179"/>
      <c r="FT89" s="178"/>
      <c r="FU89" s="181"/>
      <c r="FV89" s="178"/>
      <c r="FW89" s="180"/>
      <c r="FX89" s="180">
        <v>96</v>
      </c>
      <c r="FY89" s="178">
        <v>1</v>
      </c>
      <c r="FZ89" s="181"/>
      <c r="GA89" s="181"/>
      <c r="GB89" s="181"/>
      <c r="GC89" s="178">
        <v>1</v>
      </c>
      <c r="GD89" s="180"/>
      <c r="GE89" s="178">
        <v>19</v>
      </c>
      <c r="GF89" s="181">
        <v>1</v>
      </c>
      <c r="GG89" s="178">
        <v>20</v>
      </c>
      <c r="GH89" s="180"/>
      <c r="GI89" s="178">
        <v>5</v>
      </c>
      <c r="GJ89" s="181"/>
      <c r="GK89" s="181"/>
      <c r="GL89" s="178">
        <v>5</v>
      </c>
      <c r="GM89" s="180"/>
      <c r="GN89" s="178">
        <v>6</v>
      </c>
      <c r="GO89" s="181">
        <v>4</v>
      </c>
      <c r="GP89" s="181"/>
      <c r="GQ89" s="181">
        <v>1</v>
      </c>
      <c r="GR89" s="178">
        <v>11</v>
      </c>
      <c r="GS89" s="180">
        <v>195899</v>
      </c>
      <c r="GT89" s="268">
        <f>195899/52629283</f>
        <v>3.7222433754227659E-3</v>
      </c>
    </row>
    <row r="90" spans="2:202" s="147" customFormat="1" x14ac:dyDescent="0.2">
      <c r="B90" s="267" t="s">
        <v>119</v>
      </c>
      <c r="C90" s="178">
        <v>175</v>
      </c>
      <c r="D90" s="181">
        <v>0</v>
      </c>
      <c r="E90" s="181">
        <v>1</v>
      </c>
      <c r="F90" s="181"/>
      <c r="G90" s="178">
        <v>176</v>
      </c>
      <c r="H90" s="180"/>
      <c r="I90" s="178">
        <v>42</v>
      </c>
      <c r="J90" s="181"/>
      <c r="K90" s="178">
        <v>42</v>
      </c>
      <c r="L90" s="180">
        <v>0</v>
      </c>
      <c r="M90" s="180">
        <v>1629</v>
      </c>
      <c r="N90" s="178">
        <v>37675</v>
      </c>
      <c r="O90" s="181">
        <v>396</v>
      </c>
      <c r="P90" s="181">
        <v>82</v>
      </c>
      <c r="Q90" s="181">
        <v>510</v>
      </c>
      <c r="R90" s="181">
        <v>5</v>
      </c>
      <c r="S90" s="181">
        <v>1513</v>
      </c>
      <c r="T90" s="181">
        <v>35</v>
      </c>
      <c r="U90" s="181">
        <v>0</v>
      </c>
      <c r="V90" s="178">
        <v>40216</v>
      </c>
      <c r="W90" s="177">
        <v>206</v>
      </c>
      <c r="X90" s="181">
        <v>166</v>
      </c>
      <c r="Y90" s="178">
        <v>372</v>
      </c>
      <c r="Z90" s="177">
        <v>573</v>
      </c>
      <c r="AA90" s="181"/>
      <c r="AB90" s="178">
        <v>573</v>
      </c>
      <c r="AC90" s="177">
        <v>40206</v>
      </c>
      <c r="AD90" s="181">
        <v>50</v>
      </c>
      <c r="AE90" s="179">
        <v>40256</v>
      </c>
      <c r="AF90" s="178">
        <v>458</v>
      </c>
      <c r="AG90" s="181">
        <v>1</v>
      </c>
      <c r="AH90" s="181"/>
      <c r="AI90" s="181">
        <v>15</v>
      </c>
      <c r="AJ90" s="181"/>
      <c r="AK90" s="178">
        <v>474</v>
      </c>
      <c r="AL90" s="177"/>
      <c r="AM90" s="181"/>
      <c r="AN90" s="179"/>
      <c r="AO90" s="178"/>
      <c r="AP90" s="180"/>
      <c r="AQ90" s="178">
        <v>82</v>
      </c>
      <c r="AR90" s="181">
        <v>19</v>
      </c>
      <c r="AS90" s="181"/>
      <c r="AT90" s="178">
        <v>101</v>
      </c>
      <c r="AU90" s="177">
        <v>192</v>
      </c>
      <c r="AV90" s="181"/>
      <c r="AW90" s="181"/>
      <c r="AX90" s="181">
        <v>1</v>
      </c>
      <c r="AY90" s="181"/>
      <c r="AZ90" s="181">
        <v>48</v>
      </c>
      <c r="BA90" s="181">
        <v>13</v>
      </c>
      <c r="BB90" s="181">
        <v>0</v>
      </c>
      <c r="BC90" s="181">
        <v>6</v>
      </c>
      <c r="BD90" s="179">
        <v>260</v>
      </c>
      <c r="BE90" s="178">
        <v>1</v>
      </c>
      <c r="BF90" s="180">
        <v>41</v>
      </c>
      <c r="BG90" s="178">
        <v>598</v>
      </c>
      <c r="BH90" s="181">
        <v>6693</v>
      </c>
      <c r="BI90" s="181">
        <v>6263</v>
      </c>
      <c r="BJ90" s="181">
        <v>587</v>
      </c>
      <c r="BK90" s="181">
        <v>389</v>
      </c>
      <c r="BL90" s="181"/>
      <c r="BM90" s="178">
        <v>14530</v>
      </c>
      <c r="BN90" s="180">
        <v>32</v>
      </c>
      <c r="BO90" s="180"/>
      <c r="BP90" s="180"/>
      <c r="BQ90" s="180">
        <v>28</v>
      </c>
      <c r="BR90" s="178">
        <v>147</v>
      </c>
      <c r="BS90" s="181"/>
      <c r="BT90" s="178">
        <v>147</v>
      </c>
      <c r="BU90" s="180"/>
      <c r="BV90" s="178">
        <v>15</v>
      </c>
      <c r="BW90" s="181">
        <v>1</v>
      </c>
      <c r="BX90" s="181"/>
      <c r="BY90" s="178">
        <v>16</v>
      </c>
      <c r="BZ90" s="177"/>
      <c r="CA90" s="181">
        <v>2</v>
      </c>
      <c r="CB90" s="181"/>
      <c r="CC90" s="181">
        <v>1</v>
      </c>
      <c r="CD90" s="181">
        <v>8</v>
      </c>
      <c r="CE90" s="181"/>
      <c r="CF90" s="181"/>
      <c r="CG90" s="181">
        <v>5</v>
      </c>
      <c r="CH90" s="181"/>
      <c r="CI90" s="181"/>
      <c r="CJ90" s="181">
        <v>4</v>
      </c>
      <c r="CK90" s="181"/>
      <c r="CL90" s="181"/>
      <c r="CM90" s="181"/>
      <c r="CN90" s="179">
        <v>20</v>
      </c>
      <c r="CO90" s="178">
        <v>3</v>
      </c>
      <c r="CP90" s="181"/>
      <c r="CQ90" s="178">
        <v>3</v>
      </c>
      <c r="CR90" s="180"/>
      <c r="CS90" s="178">
        <v>580</v>
      </c>
      <c r="CT90" s="181">
        <v>53952</v>
      </c>
      <c r="CU90" s="181">
        <v>276809</v>
      </c>
      <c r="CV90" s="181">
        <v>163516</v>
      </c>
      <c r="CW90" s="181">
        <v>202</v>
      </c>
      <c r="CX90" s="181">
        <v>34</v>
      </c>
      <c r="CY90" s="181">
        <v>98</v>
      </c>
      <c r="CZ90" s="181">
        <v>60</v>
      </c>
      <c r="DA90" s="181">
        <v>1</v>
      </c>
      <c r="DB90" s="181">
        <v>61</v>
      </c>
      <c r="DC90" s="181">
        <v>14</v>
      </c>
      <c r="DD90" s="178">
        <v>495327</v>
      </c>
      <c r="DE90" s="177">
        <v>11909</v>
      </c>
      <c r="DF90" s="181">
        <v>103</v>
      </c>
      <c r="DG90" s="181">
        <v>1245</v>
      </c>
      <c r="DH90" s="181">
        <v>54247</v>
      </c>
      <c r="DI90" s="181">
        <v>11</v>
      </c>
      <c r="DJ90" s="181">
        <v>92</v>
      </c>
      <c r="DK90" s="181"/>
      <c r="DL90" s="179">
        <v>67607</v>
      </c>
      <c r="DM90" s="178"/>
      <c r="DN90" s="180"/>
      <c r="DO90" s="178"/>
      <c r="DP90" s="181"/>
      <c r="DQ90" s="178"/>
      <c r="DR90" s="180">
        <v>345</v>
      </c>
      <c r="DS90" s="178"/>
      <c r="DT90" s="181"/>
      <c r="DU90" s="178"/>
      <c r="DV90" s="177">
        <v>470</v>
      </c>
      <c r="DW90" s="181">
        <v>5</v>
      </c>
      <c r="DX90" s="179">
        <v>475</v>
      </c>
      <c r="DY90" s="178">
        <v>55</v>
      </c>
      <c r="DZ90" s="180">
        <v>10</v>
      </c>
      <c r="EA90" s="178">
        <v>768</v>
      </c>
      <c r="EB90" s="181"/>
      <c r="EC90" s="178">
        <v>768</v>
      </c>
      <c r="ED90" s="180">
        <v>9</v>
      </c>
      <c r="EE90" s="180"/>
      <c r="EF90" s="178">
        <v>97</v>
      </c>
      <c r="EG90" s="181">
        <v>56</v>
      </c>
      <c r="EH90" s="181">
        <v>49</v>
      </c>
      <c r="EI90" s="181"/>
      <c r="EJ90" s="181">
        <v>3</v>
      </c>
      <c r="EK90" s="181"/>
      <c r="EL90" s="181"/>
      <c r="EM90" s="178">
        <v>205</v>
      </c>
      <c r="EN90" s="177">
        <v>20154</v>
      </c>
      <c r="EO90" s="181">
        <v>3042</v>
      </c>
      <c r="EP90" s="181">
        <v>461</v>
      </c>
      <c r="EQ90" s="181">
        <v>9150</v>
      </c>
      <c r="ER90" s="181">
        <v>9047</v>
      </c>
      <c r="ES90" s="181">
        <v>140</v>
      </c>
      <c r="ET90" s="181">
        <v>11720</v>
      </c>
      <c r="EU90" s="181">
        <v>184</v>
      </c>
      <c r="EV90" s="181">
        <v>179</v>
      </c>
      <c r="EW90" s="181">
        <v>86</v>
      </c>
      <c r="EX90" s="181"/>
      <c r="EY90" s="181">
        <v>796</v>
      </c>
      <c r="EZ90" s="181">
        <v>1</v>
      </c>
      <c r="FA90" s="179">
        <v>54960</v>
      </c>
      <c r="FB90" s="178">
        <v>181</v>
      </c>
      <c r="FC90" s="177"/>
      <c r="FD90" s="181"/>
      <c r="FE90" s="181">
        <v>3</v>
      </c>
      <c r="FF90" s="179">
        <v>3</v>
      </c>
      <c r="FG90" s="178"/>
      <c r="FH90" s="181"/>
      <c r="FI90" s="178"/>
      <c r="FJ90" s="180"/>
      <c r="FK90" s="178">
        <v>35</v>
      </c>
      <c r="FL90" s="181"/>
      <c r="FM90" s="181"/>
      <c r="FN90" s="181"/>
      <c r="FO90" s="178">
        <v>35</v>
      </c>
      <c r="FP90" s="177">
        <v>1</v>
      </c>
      <c r="FQ90" s="181"/>
      <c r="FR90" s="181"/>
      <c r="FS90" s="179">
        <v>1</v>
      </c>
      <c r="FT90" s="178">
        <v>4</v>
      </c>
      <c r="FU90" s="181"/>
      <c r="FV90" s="178">
        <v>4</v>
      </c>
      <c r="FW90" s="180">
        <v>1</v>
      </c>
      <c r="FX90" s="180">
        <v>117</v>
      </c>
      <c r="FY90" s="178">
        <v>38</v>
      </c>
      <c r="FZ90" s="181">
        <v>18</v>
      </c>
      <c r="GA90" s="181">
        <v>20</v>
      </c>
      <c r="GB90" s="181"/>
      <c r="GC90" s="178">
        <v>76</v>
      </c>
      <c r="GD90" s="180"/>
      <c r="GE90" s="178">
        <v>98</v>
      </c>
      <c r="GF90" s="181"/>
      <c r="GG90" s="178">
        <v>98</v>
      </c>
      <c r="GH90" s="180"/>
      <c r="GI90" s="178">
        <v>19</v>
      </c>
      <c r="GJ90" s="181"/>
      <c r="GK90" s="181"/>
      <c r="GL90" s="178">
        <v>19</v>
      </c>
      <c r="GM90" s="180">
        <v>348</v>
      </c>
      <c r="GN90" s="178">
        <v>79</v>
      </c>
      <c r="GO90" s="181"/>
      <c r="GP90" s="181">
        <v>6</v>
      </c>
      <c r="GQ90" s="181">
        <v>22</v>
      </c>
      <c r="GR90" s="178">
        <v>107</v>
      </c>
      <c r="GS90" s="180">
        <v>719668</v>
      </c>
      <c r="GT90" s="268">
        <f>719668/52629283</f>
        <v>1.3674288513487823E-2</v>
      </c>
    </row>
    <row r="91" spans="2:202" s="147" customFormat="1" x14ac:dyDescent="0.2">
      <c r="B91" s="267" t="s">
        <v>140</v>
      </c>
      <c r="C91" s="178">
        <v>6</v>
      </c>
      <c r="D91" s="181"/>
      <c r="E91" s="181"/>
      <c r="F91" s="181"/>
      <c r="G91" s="178">
        <v>6</v>
      </c>
      <c r="H91" s="180"/>
      <c r="I91" s="178"/>
      <c r="J91" s="181"/>
      <c r="K91" s="178"/>
      <c r="L91" s="180"/>
      <c r="M91" s="180">
        <v>77</v>
      </c>
      <c r="N91" s="178">
        <v>8520</v>
      </c>
      <c r="O91" s="181">
        <v>9</v>
      </c>
      <c r="P91" s="181">
        <v>6</v>
      </c>
      <c r="Q91" s="181">
        <v>30</v>
      </c>
      <c r="R91" s="181"/>
      <c r="S91" s="181">
        <v>9</v>
      </c>
      <c r="T91" s="181"/>
      <c r="U91" s="181"/>
      <c r="V91" s="178">
        <v>8574</v>
      </c>
      <c r="W91" s="177"/>
      <c r="X91" s="181">
        <v>3</v>
      </c>
      <c r="Y91" s="178">
        <v>3</v>
      </c>
      <c r="Z91" s="177">
        <v>2</v>
      </c>
      <c r="AA91" s="181"/>
      <c r="AB91" s="178">
        <v>2</v>
      </c>
      <c r="AC91" s="177">
        <v>303</v>
      </c>
      <c r="AD91" s="181"/>
      <c r="AE91" s="179">
        <v>303</v>
      </c>
      <c r="AF91" s="178">
        <v>7</v>
      </c>
      <c r="AG91" s="181"/>
      <c r="AH91" s="181"/>
      <c r="AI91" s="181">
        <v>0</v>
      </c>
      <c r="AJ91" s="181"/>
      <c r="AK91" s="178">
        <v>7</v>
      </c>
      <c r="AL91" s="177"/>
      <c r="AM91" s="181"/>
      <c r="AN91" s="179"/>
      <c r="AO91" s="178"/>
      <c r="AP91" s="180"/>
      <c r="AQ91" s="178"/>
      <c r="AR91" s="181"/>
      <c r="AS91" s="181"/>
      <c r="AT91" s="178"/>
      <c r="AU91" s="177">
        <v>10</v>
      </c>
      <c r="AV91" s="181"/>
      <c r="AW91" s="181"/>
      <c r="AX91" s="181"/>
      <c r="AY91" s="181"/>
      <c r="AZ91" s="181">
        <v>2</v>
      </c>
      <c r="BA91" s="181"/>
      <c r="BB91" s="181"/>
      <c r="BC91" s="181">
        <v>1</v>
      </c>
      <c r="BD91" s="179">
        <v>13</v>
      </c>
      <c r="BE91" s="178"/>
      <c r="BF91" s="180">
        <v>9</v>
      </c>
      <c r="BG91" s="178">
        <v>21</v>
      </c>
      <c r="BH91" s="181">
        <v>73</v>
      </c>
      <c r="BI91" s="181">
        <v>222</v>
      </c>
      <c r="BJ91" s="181">
        <v>12</v>
      </c>
      <c r="BK91" s="181">
        <v>8</v>
      </c>
      <c r="BL91" s="181"/>
      <c r="BM91" s="178">
        <v>336</v>
      </c>
      <c r="BN91" s="180">
        <v>2</v>
      </c>
      <c r="BO91" s="180"/>
      <c r="BP91" s="180"/>
      <c r="BQ91" s="180">
        <v>12</v>
      </c>
      <c r="BR91" s="178">
        <v>0</v>
      </c>
      <c r="BS91" s="181"/>
      <c r="BT91" s="178">
        <v>0</v>
      </c>
      <c r="BU91" s="180"/>
      <c r="BV91" s="178"/>
      <c r="BW91" s="181"/>
      <c r="BX91" s="181"/>
      <c r="BY91" s="178"/>
      <c r="BZ91" s="177"/>
      <c r="CA91" s="181"/>
      <c r="CB91" s="181"/>
      <c r="CC91" s="181"/>
      <c r="CD91" s="181"/>
      <c r="CE91" s="181"/>
      <c r="CF91" s="181"/>
      <c r="CG91" s="181"/>
      <c r="CH91" s="181"/>
      <c r="CI91" s="181"/>
      <c r="CJ91" s="181"/>
      <c r="CK91" s="181"/>
      <c r="CL91" s="181"/>
      <c r="CM91" s="181"/>
      <c r="CN91" s="179"/>
      <c r="CO91" s="178"/>
      <c r="CP91" s="181"/>
      <c r="CQ91" s="178"/>
      <c r="CR91" s="180"/>
      <c r="CS91" s="178">
        <v>2</v>
      </c>
      <c r="CT91" s="181">
        <v>241</v>
      </c>
      <c r="CU91" s="181">
        <v>4737</v>
      </c>
      <c r="CV91" s="181">
        <v>1337</v>
      </c>
      <c r="CW91" s="181"/>
      <c r="CX91" s="181"/>
      <c r="CY91" s="181"/>
      <c r="CZ91" s="181"/>
      <c r="DA91" s="181"/>
      <c r="DB91" s="181"/>
      <c r="DC91" s="181"/>
      <c r="DD91" s="178">
        <v>6317</v>
      </c>
      <c r="DE91" s="177">
        <v>717</v>
      </c>
      <c r="DF91" s="181"/>
      <c r="DG91" s="181">
        <v>24</v>
      </c>
      <c r="DH91" s="181">
        <v>53</v>
      </c>
      <c r="DI91" s="181">
        <v>9</v>
      </c>
      <c r="DJ91" s="181">
        <v>1</v>
      </c>
      <c r="DK91" s="181"/>
      <c r="DL91" s="179">
        <v>804</v>
      </c>
      <c r="DM91" s="178"/>
      <c r="DN91" s="180"/>
      <c r="DO91" s="178"/>
      <c r="DP91" s="181"/>
      <c r="DQ91" s="178"/>
      <c r="DR91" s="180">
        <v>12</v>
      </c>
      <c r="DS91" s="178"/>
      <c r="DT91" s="181"/>
      <c r="DU91" s="178"/>
      <c r="DV91" s="177"/>
      <c r="DW91" s="181"/>
      <c r="DX91" s="179"/>
      <c r="DY91" s="178">
        <v>0</v>
      </c>
      <c r="DZ91" s="180"/>
      <c r="EA91" s="178">
        <v>14</v>
      </c>
      <c r="EB91" s="181"/>
      <c r="EC91" s="178">
        <v>14</v>
      </c>
      <c r="ED91" s="180">
        <v>1</v>
      </c>
      <c r="EE91" s="180"/>
      <c r="EF91" s="178">
        <v>1</v>
      </c>
      <c r="EG91" s="181"/>
      <c r="EH91" s="181">
        <v>2</v>
      </c>
      <c r="EI91" s="181"/>
      <c r="EJ91" s="181"/>
      <c r="EK91" s="181"/>
      <c r="EL91" s="181"/>
      <c r="EM91" s="178">
        <v>3</v>
      </c>
      <c r="EN91" s="177">
        <v>115</v>
      </c>
      <c r="EO91" s="181">
        <v>119</v>
      </c>
      <c r="EP91" s="181">
        <v>9</v>
      </c>
      <c r="EQ91" s="181">
        <v>101</v>
      </c>
      <c r="ER91" s="181">
        <v>190</v>
      </c>
      <c r="ES91" s="181"/>
      <c r="ET91" s="181">
        <v>108</v>
      </c>
      <c r="EU91" s="181"/>
      <c r="EV91" s="181">
        <v>2</v>
      </c>
      <c r="EW91" s="181">
        <v>1</v>
      </c>
      <c r="EX91" s="181"/>
      <c r="EY91" s="181">
        <v>27</v>
      </c>
      <c r="EZ91" s="181"/>
      <c r="FA91" s="179">
        <v>672</v>
      </c>
      <c r="FB91" s="178"/>
      <c r="FC91" s="177"/>
      <c r="FD91" s="181"/>
      <c r="FE91" s="181"/>
      <c r="FF91" s="179"/>
      <c r="FG91" s="178"/>
      <c r="FH91" s="181"/>
      <c r="FI91" s="178"/>
      <c r="FJ91" s="180"/>
      <c r="FK91" s="178">
        <v>6</v>
      </c>
      <c r="FL91" s="181"/>
      <c r="FM91" s="181"/>
      <c r="FN91" s="181"/>
      <c r="FO91" s="178">
        <v>6</v>
      </c>
      <c r="FP91" s="177"/>
      <c r="FQ91" s="181"/>
      <c r="FR91" s="181"/>
      <c r="FS91" s="179"/>
      <c r="FT91" s="178"/>
      <c r="FU91" s="181"/>
      <c r="FV91" s="178"/>
      <c r="FW91" s="180"/>
      <c r="FX91" s="180">
        <v>54</v>
      </c>
      <c r="FY91" s="178"/>
      <c r="FZ91" s="181"/>
      <c r="GA91" s="181"/>
      <c r="GB91" s="181"/>
      <c r="GC91" s="178"/>
      <c r="GD91" s="180"/>
      <c r="GE91" s="178">
        <v>1</v>
      </c>
      <c r="GF91" s="181"/>
      <c r="GG91" s="178">
        <v>1</v>
      </c>
      <c r="GH91" s="180"/>
      <c r="GI91" s="178"/>
      <c r="GJ91" s="181"/>
      <c r="GK91" s="181"/>
      <c r="GL91" s="178"/>
      <c r="GM91" s="180"/>
      <c r="GN91" s="178"/>
      <c r="GO91" s="181"/>
      <c r="GP91" s="181"/>
      <c r="GQ91" s="181">
        <v>0</v>
      </c>
      <c r="GR91" s="178">
        <v>0</v>
      </c>
      <c r="GS91" s="180">
        <v>17228</v>
      </c>
      <c r="GT91" s="268">
        <f>17228/52629283</f>
        <v>3.273462798267649E-4</v>
      </c>
    </row>
    <row r="92" spans="2:202" s="147" customFormat="1" x14ac:dyDescent="0.2">
      <c r="B92" s="267" t="s">
        <v>165</v>
      </c>
      <c r="C92" s="178">
        <v>6260</v>
      </c>
      <c r="D92" s="181"/>
      <c r="E92" s="181"/>
      <c r="F92" s="181"/>
      <c r="G92" s="178">
        <v>6260</v>
      </c>
      <c r="H92" s="180"/>
      <c r="I92" s="178">
        <v>84</v>
      </c>
      <c r="J92" s="181"/>
      <c r="K92" s="178">
        <v>84</v>
      </c>
      <c r="L92" s="180">
        <v>6</v>
      </c>
      <c r="M92" s="180">
        <v>32528</v>
      </c>
      <c r="N92" s="178">
        <v>446076</v>
      </c>
      <c r="O92" s="181">
        <v>41302</v>
      </c>
      <c r="P92" s="181">
        <v>394</v>
      </c>
      <c r="Q92" s="181">
        <v>311</v>
      </c>
      <c r="R92" s="181">
        <v>0</v>
      </c>
      <c r="S92" s="181">
        <v>670</v>
      </c>
      <c r="T92" s="181">
        <v>19</v>
      </c>
      <c r="U92" s="181">
        <v>0</v>
      </c>
      <c r="V92" s="178">
        <v>488772</v>
      </c>
      <c r="W92" s="177">
        <v>152</v>
      </c>
      <c r="X92" s="181">
        <v>209</v>
      </c>
      <c r="Y92" s="178">
        <v>361</v>
      </c>
      <c r="Z92" s="177">
        <v>2201</v>
      </c>
      <c r="AA92" s="181"/>
      <c r="AB92" s="178">
        <v>2201</v>
      </c>
      <c r="AC92" s="177">
        <v>8338</v>
      </c>
      <c r="AD92" s="181">
        <v>105</v>
      </c>
      <c r="AE92" s="179">
        <v>8443</v>
      </c>
      <c r="AF92" s="178">
        <v>908</v>
      </c>
      <c r="AG92" s="181"/>
      <c r="AH92" s="181">
        <v>10</v>
      </c>
      <c r="AI92" s="181">
        <v>772</v>
      </c>
      <c r="AJ92" s="181"/>
      <c r="AK92" s="178">
        <v>1690</v>
      </c>
      <c r="AL92" s="177"/>
      <c r="AM92" s="181"/>
      <c r="AN92" s="179"/>
      <c r="AO92" s="178"/>
      <c r="AP92" s="180"/>
      <c r="AQ92" s="178">
        <v>59</v>
      </c>
      <c r="AR92" s="181">
        <v>21</v>
      </c>
      <c r="AS92" s="181"/>
      <c r="AT92" s="178">
        <v>80</v>
      </c>
      <c r="AU92" s="177">
        <v>96</v>
      </c>
      <c r="AV92" s="181"/>
      <c r="AW92" s="181"/>
      <c r="AX92" s="181"/>
      <c r="AY92" s="181"/>
      <c r="AZ92" s="181">
        <v>35</v>
      </c>
      <c r="BA92" s="181">
        <v>2</v>
      </c>
      <c r="BB92" s="181"/>
      <c r="BC92" s="181">
        <v>1</v>
      </c>
      <c r="BD92" s="179">
        <v>134</v>
      </c>
      <c r="BE92" s="178">
        <v>8</v>
      </c>
      <c r="BF92" s="180">
        <v>2023</v>
      </c>
      <c r="BG92" s="178">
        <v>2938</v>
      </c>
      <c r="BH92" s="181">
        <v>8539</v>
      </c>
      <c r="BI92" s="181">
        <v>86235</v>
      </c>
      <c r="BJ92" s="181">
        <v>640</v>
      </c>
      <c r="BK92" s="181">
        <v>2312</v>
      </c>
      <c r="BL92" s="181"/>
      <c r="BM92" s="178">
        <v>100664</v>
      </c>
      <c r="BN92" s="180">
        <v>2257</v>
      </c>
      <c r="BO92" s="180"/>
      <c r="BP92" s="180"/>
      <c r="BQ92" s="180">
        <v>3782</v>
      </c>
      <c r="BR92" s="178">
        <v>4288</v>
      </c>
      <c r="BS92" s="181"/>
      <c r="BT92" s="178">
        <v>4288</v>
      </c>
      <c r="BU92" s="180">
        <v>3</v>
      </c>
      <c r="BV92" s="178">
        <v>31</v>
      </c>
      <c r="BW92" s="181">
        <v>44</v>
      </c>
      <c r="BX92" s="181">
        <v>0</v>
      </c>
      <c r="BY92" s="178">
        <v>75</v>
      </c>
      <c r="BZ92" s="177"/>
      <c r="CA92" s="181"/>
      <c r="CB92" s="181"/>
      <c r="CC92" s="181">
        <v>2</v>
      </c>
      <c r="CD92" s="181">
        <v>5</v>
      </c>
      <c r="CE92" s="181">
        <v>3</v>
      </c>
      <c r="CF92" s="181">
        <v>2</v>
      </c>
      <c r="CG92" s="181"/>
      <c r="CH92" s="181"/>
      <c r="CI92" s="181"/>
      <c r="CJ92" s="181"/>
      <c r="CK92" s="181"/>
      <c r="CL92" s="181">
        <v>4</v>
      </c>
      <c r="CM92" s="181"/>
      <c r="CN92" s="179">
        <v>16</v>
      </c>
      <c r="CO92" s="178">
        <v>24</v>
      </c>
      <c r="CP92" s="181"/>
      <c r="CQ92" s="178">
        <v>24</v>
      </c>
      <c r="CR92" s="180">
        <v>4</v>
      </c>
      <c r="CS92" s="178">
        <v>258</v>
      </c>
      <c r="CT92" s="181">
        <v>4432</v>
      </c>
      <c r="CU92" s="181">
        <v>159241</v>
      </c>
      <c r="CV92" s="181">
        <v>201809</v>
      </c>
      <c r="CW92" s="181">
        <v>107</v>
      </c>
      <c r="CX92" s="181">
        <v>5</v>
      </c>
      <c r="CY92" s="181">
        <v>3</v>
      </c>
      <c r="CZ92" s="181">
        <v>17</v>
      </c>
      <c r="DA92" s="181">
        <v>1</v>
      </c>
      <c r="DB92" s="181">
        <v>3</v>
      </c>
      <c r="DC92" s="181">
        <v>0</v>
      </c>
      <c r="DD92" s="178">
        <v>365876</v>
      </c>
      <c r="DE92" s="177">
        <v>92560</v>
      </c>
      <c r="DF92" s="181">
        <v>24</v>
      </c>
      <c r="DG92" s="181">
        <v>1160</v>
      </c>
      <c r="DH92" s="181">
        <v>1163</v>
      </c>
      <c r="DI92" s="181">
        <v>53</v>
      </c>
      <c r="DJ92" s="181">
        <v>231</v>
      </c>
      <c r="DK92" s="181"/>
      <c r="DL92" s="179">
        <v>95191</v>
      </c>
      <c r="DM92" s="178"/>
      <c r="DN92" s="180"/>
      <c r="DO92" s="178"/>
      <c r="DP92" s="181">
        <v>0</v>
      </c>
      <c r="DQ92" s="178">
        <v>0</v>
      </c>
      <c r="DR92" s="180">
        <v>45273</v>
      </c>
      <c r="DS92" s="178"/>
      <c r="DT92" s="181"/>
      <c r="DU92" s="178"/>
      <c r="DV92" s="177">
        <v>45</v>
      </c>
      <c r="DW92" s="181">
        <v>1</v>
      </c>
      <c r="DX92" s="179">
        <v>46</v>
      </c>
      <c r="DY92" s="178">
        <v>16005</v>
      </c>
      <c r="DZ92" s="180">
        <v>157</v>
      </c>
      <c r="EA92" s="178">
        <v>913</v>
      </c>
      <c r="EB92" s="181"/>
      <c r="EC92" s="178">
        <v>913</v>
      </c>
      <c r="ED92" s="180">
        <v>175</v>
      </c>
      <c r="EE92" s="180"/>
      <c r="EF92" s="178">
        <v>3668</v>
      </c>
      <c r="EG92" s="181">
        <v>28</v>
      </c>
      <c r="EH92" s="181">
        <v>188</v>
      </c>
      <c r="EI92" s="181"/>
      <c r="EJ92" s="181">
        <v>24</v>
      </c>
      <c r="EK92" s="181"/>
      <c r="EL92" s="181"/>
      <c r="EM92" s="178">
        <v>3908</v>
      </c>
      <c r="EN92" s="177">
        <v>17791</v>
      </c>
      <c r="EO92" s="181">
        <v>43090</v>
      </c>
      <c r="EP92" s="181">
        <v>644</v>
      </c>
      <c r="EQ92" s="181">
        <v>8216</v>
      </c>
      <c r="ER92" s="181">
        <v>28326</v>
      </c>
      <c r="ES92" s="181">
        <v>66</v>
      </c>
      <c r="ET92" s="181">
        <v>7333</v>
      </c>
      <c r="EU92" s="181">
        <v>48</v>
      </c>
      <c r="EV92" s="181">
        <v>62</v>
      </c>
      <c r="EW92" s="181">
        <v>20</v>
      </c>
      <c r="EX92" s="181">
        <v>2</v>
      </c>
      <c r="EY92" s="181">
        <v>601</v>
      </c>
      <c r="EZ92" s="181">
        <v>3</v>
      </c>
      <c r="FA92" s="179">
        <v>106202</v>
      </c>
      <c r="FB92" s="178">
        <v>3</v>
      </c>
      <c r="FC92" s="177"/>
      <c r="FD92" s="181">
        <v>45</v>
      </c>
      <c r="FE92" s="181">
        <v>814</v>
      </c>
      <c r="FF92" s="179">
        <v>859</v>
      </c>
      <c r="FG92" s="178"/>
      <c r="FH92" s="181">
        <v>1</v>
      </c>
      <c r="FI92" s="178">
        <v>1</v>
      </c>
      <c r="FJ92" s="180">
        <v>1</v>
      </c>
      <c r="FK92" s="178">
        <v>5806</v>
      </c>
      <c r="FL92" s="181">
        <v>9</v>
      </c>
      <c r="FM92" s="181"/>
      <c r="FN92" s="181"/>
      <c r="FO92" s="178">
        <v>5815</v>
      </c>
      <c r="FP92" s="177">
        <v>14</v>
      </c>
      <c r="FQ92" s="181"/>
      <c r="FR92" s="181"/>
      <c r="FS92" s="179">
        <v>14</v>
      </c>
      <c r="FT92" s="178"/>
      <c r="FU92" s="181">
        <v>0</v>
      </c>
      <c r="FV92" s="178">
        <v>0</v>
      </c>
      <c r="FW92" s="180">
        <v>6</v>
      </c>
      <c r="FX92" s="180">
        <v>3820</v>
      </c>
      <c r="FY92" s="178">
        <v>14</v>
      </c>
      <c r="FZ92" s="181"/>
      <c r="GA92" s="181"/>
      <c r="GB92" s="181">
        <v>0</v>
      </c>
      <c r="GC92" s="178">
        <v>14</v>
      </c>
      <c r="GD92" s="180">
        <v>0</v>
      </c>
      <c r="GE92" s="178">
        <v>4749</v>
      </c>
      <c r="GF92" s="181">
        <v>1</v>
      </c>
      <c r="GG92" s="178">
        <v>4750</v>
      </c>
      <c r="GH92" s="180"/>
      <c r="GI92" s="178">
        <v>23</v>
      </c>
      <c r="GJ92" s="181"/>
      <c r="GK92" s="181"/>
      <c r="GL92" s="178">
        <v>23</v>
      </c>
      <c r="GM92" s="180">
        <v>18</v>
      </c>
      <c r="GN92" s="178">
        <v>22</v>
      </c>
      <c r="GO92" s="181">
        <v>12</v>
      </c>
      <c r="GP92" s="181">
        <v>2</v>
      </c>
      <c r="GQ92" s="181">
        <v>453</v>
      </c>
      <c r="GR92" s="178">
        <v>489</v>
      </c>
      <c r="GS92" s="180">
        <v>1303262</v>
      </c>
      <c r="GT92" s="268">
        <f>1303262/52629283</f>
        <v>2.4763058238889555E-2</v>
      </c>
    </row>
    <row r="93" spans="2:202" s="147" customFormat="1" x14ac:dyDescent="0.2">
      <c r="B93" s="267" t="s">
        <v>176</v>
      </c>
      <c r="C93" s="178">
        <v>58</v>
      </c>
      <c r="D93" s="181"/>
      <c r="E93" s="181"/>
      <c r="F93" s="181"/>
      <c r="G93" s="178">
        <v>58</v>
      </c>
      <c r="H93" s="180"/>
      <c r="I93" s="178">
        <v>28</v>
      </c>
      <c r="J93" s="181"/>
      <c r="K93" s="178">
        <v>28</v>
      </c>
      <c r="L93" s="180"/>
      <c r="M93" s="180">
        <v>833</v>
      </c>
      <c r="N93" s="178">
        <v>90208</v>
      </c>
      <c r="O93" s="181">
        <v>33999</v>
      </c>
      <c r="P93" s="181">
        <v>7</v>
      </c>
      <c r="Q93" s="181">
        <v>12</v>
      </c>
      <c r="R93" s="181">
        <v>1</v>
      </c>
      <c r="S93" s="181">
        <v>196</v>
      </c>
      <c r="T93" s="181"/>
      <c r="U93" s="181">
        <v>1</v>
      </c>
      <c r="V93" s="178">
        <v>124424</v>
      </c>
      <c r="W93" s="177">
        <v>13</v>
      </c>
      <c r="X93" s="181">
        <v>14</v>
      </c>
      <c r="Y93" s="178">
        <v>27</v>
      </c>
      <c r="Z93" s="177">
        <v>104</v>
      </c>
      <c r="AA93" s="181"/>
      <c r="AB93" s="178">
        <v>104</v>
      </c>
      <c r="AC93" s="177">
        <v>2947</v>
      </c>
      <c r="AD93" s="181">
        <v>14</v>
      </c>
      <c r="AE93" s="179">
        <v>2961</v>
      </c>
      <c r="AF93" s="178">
        <v>73</v>
      </c>
      <c r="AG93" s="181"/>
      <c r="AH93" s="181"/>
      <c r="AI93" s="181">
        <v>9</v>
      </c>
      <c r="AJ93" s="181"/>
      <c r="AK93" s="178">
        <v>82</v>
      </c>
      <c r="AL93" s="177"/>
      <c r="AM93" s="181"/>
      <c r="AN93" s="179"/>
      <c r="AO93" s="178"/>
      <c r="AP93" s="180"/>
      <c r="AQ93" s="178">
        <v>1</v>
      </c>
      <c r="AR93" s="181">
        <v>4</v>
      </c>
      <c r="AS93" s="181"/>
      <c r="AT93" s="178">
        <v>5</v>
      </c>
      <c r="AU93" s="177">
        <v>17</v>
      </c>
      <c r="AV93" s="181"/>
      <c r="AW93" s="181"/>
      <c r="AX93" s="181"/>
      <c r="AY93" s="181"/>
      <c r="AZ93" s="181">
        <v>44</v>
      </c>
      <c r="BA93" s="181">
        <v>2</v>
      </c>
      <c r="BB93" s="181">
        <v>0</v>
      </c>
      <c r="BC93" s="181"/>
      <c r="BD93" s="179">
        <v>63</v>
      </c>
      <c r="BE93" s="178">
        <v>0</v>
      </c>
      <c r="BF93" s="180">
        <v>45</v>
      </c>
      <c r="BG93" s="178">
        <v>106</v>
      </c>
      <c r="BH93" s="181">
        <v>446</v>
      </c>
      <c r="BI93" s="181">
        <v>3984</v>
      </c>
      <c r="BJ93" s="181">
        <v>92</v>
      </c>
      <c r="BK93" s="181">
        <v>86</v>
      </c>
      <c r="BL93" s="181"/>
      <c r="BM93" s="178">
        <v>4714</v>
      </c>
      <c r="BN93" s="180">
        <v>0</v>
      </c>
      <c r="BO93" s="180"/>
      <c r="BP93" s="180"/>
      <c r="BQ93" s="180">
        <v>2</v>
      </c>
      <c r="BR93" s="178">
        <v>18</v>
      </c>
      <c r="BS93" s="181"/>
      <c r="BT93" s="178">
        <v>18</v>
      </c>
      <c r="BU93" s="180"/>
      <c r="BV93" s="178">
        <v>34</v>
      </c>
      <c r="BW93" s="181">
        <v>32</v>
      </c>
      <c r="BX93" s="181">
        <v>11</v>
      </c>
      <c r="BY93" s="178">
        <v>77</v>
      </c>
      <c r="BZ93" s="177"/>
      <c r="CA93" s="181">
        <v>2</v>
      </c>
      <c r="CB93" s="181"/>
      <c r="CC93" s="181"/>
      <c r="CD93" s="181">
        <v>1</v>
      </c>
      <c r="CE93" s="181"/>
      <c r="CF93" s="181"/>
      <c r="CG93" s="181"/>
      <c r="CH93" s="181"/>
      <c r="CI93" s="181"/>
      <c r="CJ93" s="181">
        <v>1</v>
      </c>
      <c r="CK93" s="181"/>
      <c r="CL93" s="181"/>
      <c r="CM93" s="181"/>
      <c r="CN93" s="179">
        <v>4</v>
      </c>
      <c r="CO93" s="178"/>
      <c r="CP93" s="181"/>
      <c r="CQ93" s="178"/>
      <c r="CR93" s="180"/>
      <c r="CS93" s="178">
        <v>156</v>
      </c>
      <c r="CT93" s="181">
        <v>833</v>
      </c>
      <c r="CU93" s="181">
        <v>49100</v>
      </c>
      <c r="CV93" s="181">
        <v>25193</v>
      </c>
      <c r="CW93" s="181"/>
      <c r="CX93" s="181">
        <v>1</v>
      </c>
      <c r="CY93" s="181"/>
      <c r="CZ93" s="181"/>
      <c r="DA93" s="181">
        <v>2</v>
      </c>
      <c r="DB93" s="181"/>
      <c r="DC93" s="181">
        <v>1</v>
      </c>
      <c r="DD93" s="178">
        <v>75286</v>
      </c>
      <c r="DE93" s="177">
        <v>4241</v>
      </c>
      <c r="DF93" s="181">
        <v>6</v>
      </c>
      <c r="DG93" s="181">
        <v>169</v>
      </c>
      <c r="DH93" s="181">
        <v>417</v>
      </c>
      <c r="DI93" s="181">
        <v>2</v>
      </c>
      <c r="DJ93" s="181">
        <v>11</v>
      </c>
      <c r="DK93" s="181"/>
      <c r="DL93" s="179">
        <v>4846</v>
      </c>
      <c r="DM93" s="178"/>
      <c r="DN93" s="180"/>
      <c r="DO93" s="178">
        <v>4</v>
      </c>
      <c r="DP93" s="181"/>
      <c r="DQ93" s="178">
        <v>4</v>
      </c>
      <c r="DR93" s="180">
        <v>16</v>
      </c>
      <c r="DS93" s="178"/>
      <c r="DT93" s="181"/>
      <c r="DU93" s="178"/>
      <c r="DV93" s="177">
        <v>6</v>
      </c>
      <c r="DW93" s="181">
        <v>1</v>
      </c>
      <c r="DX93" s="179">
        <v>7</v>
      </c>
      <c r="DY93" s="178">
        <v>337</v>
      </c>
      <c r="DZ93" s="180">
        <v>1</v>
      </c>
      <c r="EA93" s="178">
        <v>196</v>
      </c>
      <c r="EB93" s="181"/>
      <c r="EC93" s="178">
        <v>196</v>
      </c>
      <c r="ED93" s="180">
        <v>0</v>
      </c>
      <c r="EE93" s="180"/>
      <c r="EF93" s="178">
        <v>18</v>
      </c>
      <c r="EG93" s="181">
        <v>2</v>
      </c>
      <c r="EH93" s="181">
        <v>30</v>
      </c>
      <c r="EI93" s="181"/>
      <c r="EJ93" s="181">
        <v>12</v>
      </c>
      <c r="EK93" s="181"/>
      <c r="EL93" s="181"/>
      <c r="EM93" s="178">
        <v>62</v>
      </c>
      <c r="EN93" s="177">
        <v>607</v>
      </c>
      <c r="EO93" s="181">
        <v>534</v>
      </c>
      <c r="EP93" s="181">
        <v>119</v>
      </c>
      <c r="EQ93" s="181">
        <v>3471</v>
      </c>
      <c r="ER93" s="181">
        <v>1696</v>
      </c>
      <c r="ES93" s="181">
        <v>4</v>
      </c>
      <c r="ET93" s="181">
        <v>387</v>
      </c>
      <c r="EU93" s="181">
        <v>61</v>
      </c>
      <c r="EV93" s="181">
        <v>9</v>
      </c>
      <c r="EW93" s="181">
        <v>1</v>
      </c>
      <c r="EX93" s="181"/>
      <c r="EY93" s="181">
        <v>43</v>
      </c>
      <c r="EZ93" s="181">
        <v>0</v>
      </c>
      <c r="FA93" s="179">
        <v>6932</v>
      </c>
      <c r="FB93" s="178"/>
      <c r="FC93" s="177"/>
      <c r="FD93" s="181"/>
      <c r="FE93" s="181">
        <v>2</v>
      </c>
      <c r="FF93" s="179">
        <v>2</v>
      </c>
      <c r="FG93" s="178"/>
      <c r="FH93" s="181"/>
      <c r="FI93" s="178"/>
      <c r="FJ93" s="180"/>
      <c r="FK93" s="178">
        <v>6</v>
      </c>
      <c r="FL93" s="181">
        <v>0</v>
      </c>
      <c r="FM93" s="181"/>
      <c r="FN93" s="181"/>
      <c r="FO93" s="178">
        <v>6</v>
      </c>
      <c r="FP93" s="177"/>
      <c r="FQ93" s="181"/>
      <c r="FR93" s="181"/>
      <c r="FS93" s="179"/>
      <c r="FT93" s="178"/>
      <c r="FU93" s="181"/>
      <c r="FV93" s="178"/>
      <c r="FW93" s="180"/>
      <c r="FX93" s="180">
        <v>1635</v>
      </c>
      <c r="FY93" s="178"/>
      <c r="FZ93" s="181">
        <v>1</v>
      </c>
      <c r="GA93" s="181"/>
      <c r="GB93" s="181"/>
      <c r="GC93" s="178">
        <v>1</v>
      </c>
      <c r="GD93" s="180"/>
      <c r="GE93" s="178">
        <v>8</v>
      </c>
      <c r="GF93" s="181"/>
      <c r="GG93" s="178">
        <v>8</v>
      </c>
      <c r="GH93" s="180"/>
      <c r="GI93" s="178">
        <v>23</v>
      </c>
      <c r="GJ93" s="181"/>
      <c r="GK93" s="181"/>
      <c r="GL93" s="178">
        <v>23</v>
      </c>
      <c r="GM93" s="180">
        <v>4</v>
      </c>
      <c r="GN93" s="178">
        <v>182</v>
      </c>
      <c r="GO93" s="181"/>
      <c r="GP93" s="181"/>
      <c r="GQ93" s="181">
        <v>1</v>
      </c>
      <c r="GR93" s="178">
        <v>183</v>
      </c>
      <c r="GS93" s="180">
        <v>222994</v>
      </c>
      <c r="GT93" s="268">
        <f>222994/52629283</f>
        <v>4.2370708337409807E-3</v>
      </c>
    </row>
    <row r="94" spans="2:202" s="147" customFormat="1" x14ac:dyDescent="0.2">
      <c r="B94" s="267" t="s">
        <v>188</v>
      </c>
      <c r="C94" s="178">
        <v>108</v>
      </c>
      <c r="D94" s="181">
        <v>3</v>
      </c>
      <c r="E94" s="181">
        <v>7</v>
      </c>
      <c r="F94" s="181"/>
      <c r="G94" s="178">
        <v>118</v>
      </c>
      <c r="H94" s="180"/>
      <c r="I94" s="178">
        <v>21</v>
      </c>
      <c r="J94" s="181"/>
      <c r="K94" s="178">
        <v>21</v>
      </c>
      <c r="L94" s="180"/>
      <c r="M94" s="180">
        <v>6005</v>
      </c>
      <c r="N94" s="178">
        <v>1263723</v>
      </c>
      <c r="O94" s="181">
        <v>2314</v>
      </c>
      <c r="P94" s="181">
        <v>21</v>
      </c>
      <c r="Q94" s="181">
        <v>106</v>
      </c>
      <c r="R94" s="181">
        <v>6</v>
      </c>
      <c r="S94" s="181">
        <v>172</v>
      </c>
      <c r="T94" s="181">
        <v>4</v>
      </c>
      <c r="U94" s="181"/>
      <c r="V94" s="178">
        <v>1266346</v>
      </c>
      <c r="W94" s="177">
        <v>176</v>
      </c>
      <c r="X94" s="181">
        <v>139</v>
      </c>
      <c r="Y94" s="178">
        <v>315</v>
      </c>
      <c r="Z94" s="177">
        <v>1421</v>
      </c>
      <c r="AA94" s="181"/>
      <c r="AB94" s="178">
        <v>1421</v>
      </c>
      <c r="AC94" s="177">
        <v>18140</v>
      </c>
      <c r="AD94" s="181">
        <v>102</v>
      </c>
      <c r="AE94" s="179">
        <v>18242</v>
      </c>
      <c r="AF94" s="178">
        <v>163</v>
      </c>
      <c r="AG94" s="181"/>
      <c r="AH94" s="181">
        <v>11</v>
      </c>
      <c r="AI94" s="181">
        <v>9</v>
      </c>
      <c r="AJ94" s="181"/>
      <c r="AK94" s="178">
        <v>183</v>
      </c>
      <c r="AL94" s="177">
        <v>1</v>
      </c>
      <c r="AM94" s="181"/>
      <c r="AN94" s="179">
        <v>1</v>
      </c>
      <c r="AO94" s="178"/>
      <c r="AP94" s="180"/>
      <c r="AQ94" s="178">
        <v>31</v>
      </c>
      <c r="AR94" s="181">
        <v>5</v>
      </c>
      <c r="AS94" s="181"/>
      <c r="AT94" s="178">
        <v>36</v>
      </c>
      <c r="AU94" s="177">
        <v>35</v>
      </c>
      <c r="AV94" s="181">
        <v>1</v>
      </c>
      <c r="AW94" s="181"/>
      <c r="AX94" s="181">
        <v>7</v>
      </c>
      <c r="AY94" s="181"/>
      <c r="AZ94" s="181">
        <v>53</v>
      </c>
      <c r="BA94" s="181">
        <v>4</v>
      </c>
      <c r="BB94" s="181">
        <v>0</v>
      </c>
      <c r="BC94" s="181"/>
      <c r="BD94" s="179">
        <v>100</v>
      </c>
      <c r="BE94" s="178"/>
      <c r="BF94" s="180">
        <v>36</v>
      </c>
      <c r="BG94" s="178">
        <v>3187</v>
      </c>
      <c r="BH94" s="181">
        <v>1798</v>
      </c>
      <c r="BI94" s="181">
        <v>11845</v>
      </c>
      <c r="BJ94" s="181">
        <v>99</v>
      </c>
      <c r="BK94" s="181">
        <v>310</v>
      </c>
      <c r="BL94" s="181"/>
      <c r="BM94" s="178">
        <v>17239</v>
      </c>
      <c r="BN94" s="180">
        <v>19</v>
      </c>
      <c r="BO94" s="180"/>
      <c r="BP94" s="180"/>
      <c r="BQ94" s="180">
        <v>12</v>
      </c>
      <c r="BR94" s="178">
        <v>87</v>
      </c>
      <c r="BS94" s="181"/>
      <c r="BT94" s="178">
        <v>87</v>
      </c>
      <c r="BU94" s="180">
        <v>2</v>
      </c>
      <c r="BV94" s="178">
        <v>18</v>
      </c>
      <c r="BW94" s="181">
        <v>3</v>
      </c>
      <c r="BX94" s="181">
        <v>1</v>
      </c>
      <c r="BY94" s="178">
        <v>22</v>
      </c>
      <c r="BZ94" s="177">
        <v>1</v>
      </c>
      <c r="CA94" s="181">
        <v>2</v>
      </c>
      <c r="CB94" s="181"/>
      <c r="CC94" s="181">
        <v>3</v>
      </c>
      <c r="CD94" s="181">
        <v>7</v>
      </c>
      <c r="CE94" s="181"/>
      <c r="CF94" s="181">
        <v>14</v>
      </c>
      <c r="CG94" s="181">
        <v>10</v>
      </c>
      <c r="CH94" s="181"/>
      <c r="CI94" s="181">
        <v>2</v>
      </c>
      <c r="CJ94" s="181">
        <v>0</v>
      </c>
      <c r="CK94" s="181"/>
      <c r="CL94" s="181"/>
      <c r="CM94" s="181"/>
      <c r="CN94" s="179">
        <v>39</v>
      </c>
      <c r="CO94" s="178">
        <v>11</v>
      </c>
      <c r="CP94" s="181"/>
      <c r="CQ94" s="178">
        <v>11</v>
      </c>
      <c r="CR94" s="180"/>
      <c r="CS94" s="178">
        <v>276</v>
      </c>
      <c r="CT94" s="181">
        <v>1679</v>
      </c>
      <c r="CU94" s="181">
        <v>102680</v>
      </c>
      <c r="CV94" s="181">
        <v>17512</v>
      </c>
      <c r="CW94" s="181">
        <v>243</v>
      </c>
      <c r="CX94" s="181">
        <v>30</v>
      </c>
      <c r="CY94" s="181">
        <v>40</v>
      </c>
      <c r="CZ94" s="181">
        <v>10</v>
      </c>
      <c r="DA94" s="181">
        <v>1</v>
      </c>
      <c r="DB94" s="181">
        <v>289</v>
      </c>
      <c r="DC94" s="181">
        <v>1</v>
      </c>
      <c r="DD94" s="178">
        <v>122761</v>
      </c>
      <c r="DE94" s="177">
        <v>99270</v>
      </c>
      <c r="DF94" s="181">
        <v>73</v>
      </c>
      <c r="DG94" s="181">
        <v>215</v>
      </c>
      <c r="DH94" s="181">
        <v>640</v>
      </c>
      <c r="DI94" s="181">
        <v>11</v>
      </c>
      <c r="DJ94" s="181">
        <v>22</v>
      </c>
      <c r="DK94" s="181"/>
      <c r="DL94" s="179">
        <v>100231</v>
      </c>
      <c r="DM94" s="178"/>
      <c r="DN94" s="180">
        <v>1</v>
      </c>
      <c r="DO94" s="178"/>
      <c r="DP94" s="181"/>
      <c r="DQ94" s="178"/>
      <c r="DR94" s="180">
        <v>2355</v>
      </c>
      <c r="DS94" s="178"/>
      <c r="DT94" s="181"/>
      <c r="DU94" s="178"/>
      <c r="DV94" s="177">
        <v>301</v>
      </c>
      <c r="DW94" s="181"/>
      <c r="DX94" s="179">
        <v>301</v>
      </c>
      <c r="DY94" s="178">
        <v>58</v>
      </c>
      <c r="DZ94" s="180">
        <v>1</v>
      </c>
      <c r="EA94" s="178">
        <v>10556</v>
      </c>
      <c r="EB94" s="181"/>
      <c r="EC94" s="178">
        <v>10556</v>
      </c>
      <c r="ED94" s="180">
        <v>9</v>
      </c>
      <c r="EE94" s="180"/>
      <c r="EF94" s="178">
        <v>85</v>
      </c>
      <c r="EG94" s="181">
        <v>124</v>
      </c>
      <c r="EH94" s="181">
        <v>123</v>
      </c>
      <c r="EI94" s="181">
        <v>16</v>
      </c>
      <c r="EJ94" s="181">
        <v>3</v>
      </c>
      <c r="EK94" s="181"/>
      <c r="EL94" s="181"/>
      <c r="EM94" s="178">
        <v>351</v>
      </c>
      <c r="EN94" s="177">
        <v>46941</v>
      </c>
      <c r="EO94" s="181">
        <v>71889</v>
      </c>
      <c r="EP94" s="181">
        <v>835</v>
      </c>
      <c r="EQ94" s="181">
        <v>18621</v>
      </c>
      <c r="ER94" s="181">
        <v>161751</v>
      </c>
      <c r="ES94" s="181">
        <v>26</v>
      </c>
      <c r="ET94" s="181">
        <v>16216</v>
      </c>
      <c r="EU94" s="181">
        <v>15</v>
      </c>
      <c r="EV94" s="181">
        <v>16</v>
      </c>
      <c r="EW94" s="181">
        <v>13</v>
      </c>
      <c r="EX94" s="181">
        <v>1</v>
      </c>
      <c r="EY94" s="181">
        <v>3315</v>
      </c>
      <c r="EZ94" s="181">
        <v>1</v>
      </c>
      <c r="FA94" s="179">
        <v>319640</v>
      </c>
      <c r="FB94" s="178">
        <v>0</v>
      </c>
      <c r="FC94" s="177">
        <v>2</v>
      </c>
      <c r="FD94" s="181">
        <v>7</v>
      </c>
      <c r="FE94" s="181">
        <v>3</v>
      </c>
      <c r="FF94" s="179">
        <v>12</v>
      </c>
      <c r="FG94" s="178"/>
      <c r="FH94" s="181">
        <v>2</v>
      </c>
      <c r="FI94" s="178">
        <v>2</v>
      </c>
      <c r="FJ94" s="180">
        <v>1</v>
      </c>
      <c r="FK94" s="178">
        <v>48</v>
      </c>
      <c r="FL94" s="181">
        <v>0</v>
      </c>
      <c r="FM94" s="181"/>
      <c r="FN94" s="181">
        <v>2</v>
      </c>
      <c r="FO94" s="178">
        <v>50</v>
      </c>
      <c r="FP94" s="177">
        <v>1</v>
      </c>
      <c r="FQ94" s="181"/>
      <c r="FR94" s="181"/>
      <c r="FS94" s="179">
        <v>1</v>
      </c>
      <c r="FT94" s="178"/>
      <c r="FU94" s="181"/>
      <c r="FV94" s="178"/>
      <c r="FW94" s="180"/>
      <c r="FX94" s="180">
        <v>103</v>
      </c>
      <c r="FY94" s="178">
        <v>54</v>
      </c>
      <c r="FZ94" s="181">
        <v>12</v>
      </c>
      <c r="GA94" s="181">
        <v>17</v>
      </c>
      <c r="GB94" s="181">
        <v>5</v>
      </c>
      <c r="GC94" s="178">
        <v>88</v>
      </c>
      <c r="GD94" s="180"/>
      <c r="GE94" s="178">
        <v>31</v>
      </c>
      <c r="GF94" s="181">
        <v>1</v>
      </c>
      <c r="GG94" s="178">
        <v>32</v>
      </c>
      <c r="GH94" s="180"/>
      <c r="GI94" s="178">
        <v>18</v>
      </c>
      <c r="GJ94" s="181"/>
      <c r="GK94" s="181"/>
      <c r="GL94" s="178">
        <v>18</v>
      </c>
      <c r="GM94" s="180">
        <v>82</v>
      </c>
      <c r="GN94" s="178">
        <v>59</v>
      </c>
      <c r="GO94" s="181">
        <v>2</v>
      </c>
      <c r="GP94" s="181">
        <v>0</v>
      </c>
      <c r="GQ94" s="181">
        <v>17</v>
      </c>
      <c r="GR94" s="178">
        <v>78</v>
      </c>
      <c r="GS94" s="180">
        <v>1866986</v>
      </c>
      <c r="GT94" s="268">
        <f>1866986/52629283</f>
        <v>3.5474281494581636E-2</v>
      </c>
    </row>
    <row r="95" spans="2:202" s="147" customFormat="1" x14ac:dyDescent="0.2">
      <c r="B95" s="267" t="s">
        <v>190</v>
      </c>
      <c r="C95" s="178">
        <v>21</v>
      </c>
      <c r="D95" s="181"/>
      <c r="E95" s="181"/>
      <c r="F95" s="181">
        <v>1</v>
      </c>
      <c r="G95" s="178">
        <v>22</v>
      </c>
      <c r="H95" s="180"/>
      <c r="I95" s="178">
        <v>9</v>
      </c>
      <c r="J95" s="181">
        <v>1</v>
      </c>
      <c r="K95" s="178">
        <v>10</v>
      </c>
      <c r="L95" s="180"/>
      <c r="M95" s="180">
        <v>2195</v>
      </c>
      <c r="N95" s="178">
        <v>13505</v>
      </c>
      <c r="O95" s="181">
        <v>113</v>
      </c>
      <c r="P95" s="181">
        <v>19</v>
      </c>
      <c r="Q95" s="181">
        <v>55</v>
      </c>
      <c r="R95" s="181"/>
      <c r="S95" s="181">
        <v>106</v>
      </c>
      <c r="T95" s="181">
        <v>3</v>
      </c>
      <c r="U95" s="181">
        <v>0</v>
      </c>
      <c r="V95" s="178">
        <v>13801</v>
      </c>
      <c r="W95" s="177">
        <v>7</v>
      </c>
      <c r="X95" s="181">
        <v>6</v>
      </c>
      <c r="Y95" s="178">
        <v>13</v>
      </c>
      <c r="Z95" s="177">
        <v>101</v>
      </c>
      <c r="AA95" s="181"/>
      <c r="AB95" s="178">
        <v>101</v>
      </c>
      <c r="AC95" s="177">
        <v>4888</v>
      </c>
      <c r="AD95" s="181">
        <v>12</v>
      </c>
      <c r="AE95" s="179">
        <v>4900</v>
      </c>
      <c r="AF95" s="178">
        <v>188</v>
      </c>
      <c r="AG95" s="181"/>
      <c r="AH95" s="181"/>
      <c r="AI95" s="181">
        <v>1</v>
      </c>
      <c r="AJ95" s="181"/>
      <c r="AK95" s="178">
        <v>189</v>
      </c>
      <c r="AL95" s="177"/>
      <c r="AM95" s="181"/>
      <c r="AN95" s="179"/>
      <c r="AO95" s="178"/>
      <c r="AP95" s="180"/>
      <c r="AQ95" s="178">
        <v>1</v>
      </c>
      <c r="AR95" s="181">
        <v>4</v>
      </c>
      <c r="AS95" s="181"/>
      <c r="AT95" s="178">
        <v>5</v>
      </c>
      <c r="AU95" s="177">
        <v>35</v>
      </c>
      <c r="AV95" s="181"/>
      <c r="AW95" s="181"/>
      <c r="AX95" s="181"/>
      <c r="AY95" s="181"/>
      <c r="AZ95" s="181">
        <v>10</v>
      </c>
      <c r="BA95" s="181"/>
      <c r="BB95" s="181"/>
      <c r="BC95" s="181"/>
      <c r="BD95" s="179">
        <v>45</v>
      </c>
      <c r="BE95" s="178">
        <v>1</v>
      </c>
      <c r="BF95" s="180">
        <v>7</v>
      </c>
      <c r="BG95" s="178">
        <v>71</v>
      </c>
      <c r="BH95" s="181">
        <v>1662</v>
      </c>
      <c r="BI95" s="181">
        <v>1210</v>
      </c>
      <c r="BJ95" s="181">
        <v>257</v>
      </c>
      <c r="BK95" s="181">
        <v>347</v>
      </c>
      <c r="BL95" s="181"/>
      <c r="BM95" s="178">
        <v>3547</v>
      </c>
      <c r="BN95" s="180">
        <v>1</v>
      </c>
      <c r="BO95" s="180">
        <v>1</v>
      </c>
      <c r="BP95" s="180">
        <v>6</v>
      </c>
      <c r="BQ95" s="180">
        <v>9</v>
      </c>
      <c r="BR95" s="178">
        <v>12</v>
      </c>
      <c r="BS95" s="181"/>
      <c r="BT95" s="178">
        <v>12</v>
      </c>
      <c r="BU95" s="180"/>
      <c r="BV95" s="178"/>
      <c r="BW95" s="181"/>
      <c r="BX95" s="181"/>
      <c r="BY95" s="178"/>
      <c r="BZ95" s="177"/>
      <c r="CA95" s="181"/>
      <c r="CB95" s="181"/>
      <c r="CC95" s="181"/>
      <c r="CD95" s="181"/>
      <c r="CE95" s="181"/>
      <c r="CF95" s="181"/>
      <c r="CG95" s="181"/>
      <c r="CH95" s="181"/>
      <c r="CI95" s="181"/>
      <c r="CJ95" s="181"/>
      <c r="CK95" s="181"/>
      <c r="CL95" s="181"/>
      <c r="CM95" s="181"/>
      <c r="CN95" s="179"/>
      <c r="CO95" s="178">
        <v>2</v>
      </c>
      <c r="CP95" s="181"/>
      <c r="CQ95" s="178">
        <v>2</v>
      </c>
      <c r="CR95" s="180">
        <v>1</v>
      </c>
      <c r="CS95" s="178">
        <v>157</v>
      </c>
      <c r="CT95" s="181">
        <v>2467</v>
      </c>
      <c r="CU95" s="181">
        <v>55595</v>
      </c>
      <c r="CV95" s="181">
        <v>13450</v>
      </c>
      <c r="CW95" s="181">
        <v>3</v>
      </c>
      <c r="CX95" s="181">
        <v>0</v>
      </c>
      <c r="CY95" s="181"/>
      <c r="CZ95" s="181"/>
      <c r="DA95" s="181"/>
      <c r="DB95" s="181">
        <v>0</v>
      </c>
      <c r="DC95" s="181"/>
      <c r="DD95" s="178">
        <v>71672</v>
      </c>
      <c r="DE95" s="177">
        <v>6519</v>
      </c>
      <c r="DF95" s="181">
        <v>3</v>
      </c>
      <c r="DG95" s="181">
        <v>547</v>
      </c>
      <c r="DH95" s="181">
        <v>2735</v>
      </c>
      <c r="DI95" s="181"/>
      <c r="DJ95" s="181">
        <v>79</v>
      </c>
      <c r="DK95" s="181"/>
      <c r="DL95" s="179">
        <v>9883</v>
      </c>
      <c r="DM95" s="178"/>
      <c r="DN95" s="180">
        <v>1</v>
      </c>
      <c r="DO95" s="178"/>
      <c r="DP95" s="181"/>
      <c r="DQ95" s="178"/>
      <c r="DR95" s="180">
        <v>60</v>
      </c>
      <c r="DS95" s="178"/>
      <c r="DT95" s="181"/>
      <c r="DU95" s="178"/>
      <c r="DV95" s="177">
        <v>67</v>
      </c>
      <c r="DW95" s="181"/>
      <c r="DX95" s="179">
        <v>67</v>
      </c>
      <c r="DY95" s="178">
        <v>20</v>
      </c>
      <c r="DZ95" s="180">
        <v>1</v>
      </c>
      <c r="EA95" s="178">
        <v>251</v>
      </c>
      <c r="EB95" s="181"/>
      <c r="EC95" s="178">
        <v>251</v>
      </c>
      <c r="ED95" s="180">
        <v>3</v>
      </c>
      <c r="EE95" s="180">
        <v>0</v>
      </c>
      <c r="EF95" s="178">
        <v>8</v>
      </c>
      <c r="EG95" s="181"/>
      <c r="EH95" s="181">
        <v>9</v>
      </c>
      <c r="EI95" s="181"/>
      <c r="EJ95" s="181"/>
      <c r="EK95" s="181"/>
      <c r="EL95" s="181"/>
      <c r="EM95" s="178">
        <v>17</v>
      </c>
      <c r="EN95" s="177">
        <v>670</v>
      </c>
      <c r="EO95" s="181">
        <v>1570</v>
      </c>
      <c r="EP95" s="181">
        <v>82</v>
      </c>
      <c r="EQ95" s="181">
        <v>719</v>
      </c>
      <c r="ER95" s="181">
        <v>1075</v>
      </c>
      <c r="ES95" s="181">
        <v>43</v>
      </c>
      <c r="ET95" s="181">
        <v>930</v>
      </c>
      <c r="EU95" s="181">
        <v>42</v>
      </c>
      <c r="EV95" s="181">
        <v>15</v>
      </c>
      <c r="EW95" s="181">
        <v>14</v>
      </c>
      <c r="EX95" s="181"/>
      <c r="EY95" s="181">
        <v>275</v>
      </c>
      <c r="EZ95" s="181">
        <v>4</v>
      </c>
      <c r="FA95" s="179">
        <v>5439</v>
      </c>
      <c r="FB95" s="178">
        <v>13</v>
      </c>
      <c r="FC95" s="177"/>
      <c r="FD95" s="181"/>
      <c r="FE95" s="181"/>
      <c r="FF95" s="179"/>
      <c r="FG95" s="178"/>
      <c r="FH95" s="181"/>
      <c r="FI95" s="178"/>
      <c r="FJ95" s="180"/>
      <c r="FK95" s="178">
        <v>10</v>
      </c>
      <c r="FL95" s="181"/>
      <c r="FM95" s="181"/>
      <c r="FN95" s="181"/>
      <c r="FO95" s="178">
        <v>10</v>
      </c>
      <c r="FP95" s="177"/>
      <c r="FQ95" s="181"/>
      <c r="FR95" s="181"/>
      <c r="FS95" s="179"/>
      <c r="FT95" s="178"/>
      <c r="FU95" s="181"/>
      <c r="FV95" s="178"/>
      <c r="FW95" s="180">
        <v>1</v>
      </c>
      <c r="FX95" s="180">
        <v>22</v>
      </c>
      <c r="FY95" s="178">
        <v>3</v>
      </c>
      <c r="FZ95" s="181"/>
      <c r="GA95" s="181"/>
      <c r="GB95" s="181"/>
      <c r="GC95" s="178">
        <v>3</v>
      </c>
      <c r="GD95" s="180"/>
      <c r="GE95" s="178">
        <v>23</v>
      </c>
      <c r="GF95" s="181"/>
      <c r="GG95" s="178">
        <v>23</v>
      </c>
      <c r="GH95" s="180"/>
      <c r="GI95" s="178">
        <v>5</v>
      </c>
      <c r="GJ95" s="181"/>
      <c r="GK95" s="181">
        <v>2</v>
      </c>
      <c r="GL95" s="178">
        <v>7</v>
      </c>
      <c r="GM95" s="180">
        <v>3</v>
      </c>
      <c r="GN95" s="178">
        <v>6</v>
      </c>
      <c r="GO95" s="181"/>
      <c r="GP95" s="181"/>
      <c r="GQ95" s="181">
        <v>1</v>
      </c>
      <c r="GR95" s="178">
        <v>7</v>
      </c>
      <c r="GS95" s="180">
        <v>112371</v>
      </c>
      <c r="GT95" s="268">
        <f>112371/52629283</f>
        <v>2.13514214130563E-3</v>
      </c>
    </row>
    <row r="96" spans="2:202" s="147" customFormat="1" x14ac:dyDescent="0.2">
      <c r="B96" s="267" t="s">
        <v>210</v>
      </c>
      <c r="C96" s="178">
        <v>8</v>
      </c>
      <c r="D96" s="181"/>
      <c r="E96" s="181"/>
      <c r="F96" s="181"/>
      <c r="G96" s="178">
        <v>8</v>
      </c>
      <c r="H96" s="180"/>
      <c r="I96" s="178">
        <v>12</v>
      </c>
      <c r="J96" s="181"/>
      <c r="K96" s="178">
        <v>12</v>
      </c>
      <c r="L96" s="180"/>
      <c r="M96" s="180">
        <v>575</v>
      </c>
      <c r="N96" s="178">
        <v>216946</v>
      </c>
      <c r="O96" s="181">
        <v>57</v>
      </c>
      <c r="P96" s="181"/>
      <c r="Q96" s="181">
        <v>29</v>
      </c>
      <c r="R96" s="181"/>
      <c r="S96" s="181">
        <v>49</v>
      </c>
      <c r="T96" s="181"/>
      <c r="U96" s="181"/>
      <c r="V96" s="178">
        <v>217081</v>
      </c>
      <c r="W96" s="177">
        <v>30</v>
      </c>
      <c r="X96" s="181">
        <v>35</v>
      </c>
      <c r="Y96" s="178">
        <v>65</v>
      </c>
      <c r="Z96" s="177">
        <v>152</v>
      </c>
      <c r="AA96" s="181"/>
      <c r="AB96" s="178">
        <v>152</v>
      </c>
      <c r="AC96" s="177">
        <v>916</v>
      </c>
      <c r="AD96" s="181">
        <v>9</v>
      </c>
      <c r="AE96" s="179">
        <v>925</v>
      </c>
      <c r="AF96" s="178">
        <v>7</v>
      </c>
      <c r="AG96" s="181"/>
      <c r="AH96" s="181"/>
      <c r="AI96" s="181"/>
      <c r="AJ96" s="181"/>
      <c r="AK96" s="178">
        <v>7</v>
      </c>
      <c r="AL96" s="177"/>
      <c r="AM96" s="181"/>
      <c r="AN96" s="179"/>
      <c r="AO96" s="178"/>
      <c r="AP96" s="180"/>
      <c r="AQ96" s="178"/>
      <c r="AR96" s="181">
        <v>2</v>
      </c>
      <c r="AS96" s="181"/>
      <c r="AT96" s="178">
        <v>2</v>
      </c>
      <c r="AU96" s="177"/>
      <c r="AV96" s="181"/>
      <c r="AW96" s="181"/>
      <c r="AX96" s="181"/>
      <c r="AY96" s="181"/>
      <c r="AZ96" s="181">
        <v>1</v>
      </c>
      <c r="BA96" s="181"/>
      <c r="BB96" s="181"/>
      <c r="BC96" s="181"/>
      <c r="BD96" s="179">
        <v>1</v>
      </c>
      <c r="BE96" s="178"/>
      <c r="BF96" s="180">
        <v>0</v>
      </c>
      <c r="BG96" s="178">
        <v>247</v>
      </c>
      <c r="BH96" s="181">
        <v>337</v>
      </c>
      <c r="BI96" s="181">
        <v>1976</v>
      </c>
      <c r="BJ96" s="181">
        <v>15</v>
      </c>
      <c r="BK96" s="181">
        <v>56</v>
      </c>
      <c r="BL96" s="181"/>
      <c r="BM96" s="178">
        <v>2631</v>
      </c>
      <c r="BN96" s="180"/>
      <c r="BO96" s="180"/>
      <c r="BP96" s="180"/>
      <c r="BQ96" s="180"/>
      <c r="BR96" s="178">
        <v>7</v>
      </c>
      <c r="BS96" s="181"/>
      <c r="BT96" s="178">
        <v>7</v>
      </c>
      <c r="BU96" s="180"/>
      <c r="BV96" s="178">
        <v>0</v>
      </c>
      <c r="BW96" s="181"/>
      <c r="BX96" s="181"/>
      <c r="BY96" s="178">
        <v>0</v>
      </c>
      <c r="BZ96" s="177"/>
      <c r="CA96" s="181"/>
      <c r="CB96" s="181"/>
      <c r="CC96" s="181"/>
      <c r="CD96" s="181"/>
      <c r="CE96" s="181"/>
      <c r="CF96" s="181"/>
      <c r="CG96" s="181"/>
      <c r="CH96" s="181"/>
      <c r="CI96" s="181"/>
      <c r="CJ96" s="181"/>
      <c r="CK96" s="181"/>
      <c r="CL96" s="181"/>
      <c r="CM96" s="181"/>
      <c r="CN96" s="179"/>
      <c r="CO96" s="178"/>
      <c r="CP96" s="181"/>
      <c r="CQ96" s="178"/>
      <c r="CR96" s="180"/>
      <c r="CS96" s="178">
        <v>41</v>
      </c>
      <c r="CT96" s="181">
        <v>542</v>
      </c>
      <c r="CU96" s="181">
        <v>16180</v>
      </c>
      <c r="CV96" s="181">
        <v>13001</v>
      </c>
      <c r="CW96" s="181"/>
      <c r="CX96" s="181">
        <v>1</v>
      </c>
      <c r="CY96" s="181"/>
      <c r="CZ96" s="181"/>
      <c r="DA96" s="181"/>
      <c r="DB96" s="181"/>
      <c r="DC96" s="181"/>
      <c r="DD96" s="178">
        <v>29765</v>
      </c>
      <c r="DE96" s="177">
        <v>10516</v>
      </c>
      <c r="DF96" s="181">
        <v>3</v>
      </c>
      <c r="DG96" s="181">
        <v>23</v>
      </c>
      <c r="DH96" s="181">
        <v>100</v>
      </c>
      <c r="DI96" s="181"/>
      <c r="DJ96" s="181">
        <v>10</v>
      </c>
      <c r="DK96" s="181"/>
      <c r="DL96" s="179">
        <v>10652</v>
      </c>
      <c r="DM96" s="178"/>
      <c r="DN96" s="180"/>
      <c r="DO96" s="178"/>
      <c r="DP96" s="181"/>
      <c r="DQ96" s="178"/>
      <c r="DR96" s="180">
        <v>75</v>
      </c>
      <c r="DS96" s="178"/>
      <c r="DT96" s="181"/>
      <c r="DU96" s="178"/>
      <c r="DV96" s="177"/>
      <c r="DW96" s="181"/>
      <c r="DX96" s="179"/>
      <c r="DY96" s="178">
        <v>1</v>
      </c>
      <c r="DZ96" s="180"/>
      <c r="EA96" s="178">
        <v>788</v>
      </c>
      <c r="EB96" s="181"/>
      <c r="EC96" s="178">
        <v>788</v>
      </c>
      <c r="ED96" s="180"/>
      <c r="EE96" s="180"/>
      <c r="EF96" s="178">
        <v>3</v>
      </c>
      <c r="EG96" s="181">
        <v>1</v>
      </c>
      <c r="EH96" s="181">
        <v>16</v>
      </c>
      <c r="EI96" s="181"/>
      <c r="EJ96" s="181">
        <v>1</v>
      </c>
      <c r="EK96" s="181"/>
      <c r="EL96" s="181"/>
      <c r="EM96" s="178">
        <v>21</v>
      </c>
      <c r="EN96" s="177">
        <v>878</v>
      </c>
      <c r="EO96" s="181">
        <v>5071</v>
      </c>
      <c r="EP96" s="181">
        <v>38</v>
      </c>
      <c r="EQ96" s="181">
        <v>498</v>
      </c>
      <c r="ER96" s="181">
        <v>4097</v>
      </c>
      <c r="ES96" s="181">
        <v>3</v>
      </c>
      <c r="ET96" s="181">
        <v>408</v>
      </c>
      <c r="EU96" s="181">
        <v>1</v>
      </c>
      <c r="EV96" s="181">
        <v>1</v>
      </c>
      <c r="EW96" s="181">
        <v>0</v>
      </c>
      <c r="EX96" s="181"/>
      <c r="EY96" s="181">
        <v>156</v>
      </c>
      <c r="EZ96" s="181"/>
      <c r="FA96" s="179">
        <v>11151</v>
      </c>
      <c r="FB96" s="178">
        <v>0</v>
      </c>
      <c r="FC96" s="177"/>
      <c r="FD96" s="181"/>
      <c r="FE96" s="181">
        <v>1</v>
      </c>
      <c r="FF96" s="179">
        <v>1</v>
      </c>
      <c r="FG96" s="178"/>
      <c r="FH96" s="181"/>
      <c r="FI96" s="178"/>
      <c r="FJ96" s="180"/>
      <c r="FK96" s="178">
        <v>23</v>
      </c>
      <c r="FL96" s="181"/>
      <c r="FM96" s="181"/>
      <c r="FN96" s="181"/>
      <c r="FO96" s="178">
        <v>23</v>
      </c>
      <c r="FP96" s="177"/>
      <c r="FQ96" s="181"/>
      <c r="FR96" s="181"/>
      <c r="FS96" s="179"/>
      <c r="FT96" s="178"/>
      <c r="FU96" s="181"/>
      <c r="FV96" s="178"/>
      <c r="FW96" s="180"/>
      <c r="FX96" s="180">
        <v>32</v>
      </c>
      <c r="FY96" s="178"/>
      <c r="FZ96" s="181"/>
      <c r="GA96" s="181"/>
      <c r="GB96" s="181"/>
      <c r="GC96" s="178"/>
      <c r="GD96" s="180"/>
      <c r="GE96" s="178">
        <v>71</v>
      </c>
      <c r="GF96" s="181"/>
      <c r="GG96" s="178">
        <v>71</v>
      </c>
      <c r="GH96" s="180">
        <v>1</v>
      </c>
      <c r="GI96" s="178">
        <v>0</v>
      </c>
      <c r="GJ96" s="181"/>
      <c r="GK96" s="181"/>
      <c r="GL96" s="178">
        <v>0</v>
      </c>
      <c r="GM96" s="180">
        <v>0</v>
      </c>
      <c r="GN96" s="178"/>
      <c r="GO96" s="181"/>
      <c r="GP96" s="181"/>
      <c r="GQ96" s="181"/>
      <c r="GR96" s="178"/>
      <c r="GS96" s="180">
        <v>274047</v>
      </c>
      <c r="GT96" s="268">
        <f>274047/52629283</f>
        <v>5.2071201502023124E-3</v>
      </c>
    </row>
    <row r="97" spans="2:202" s="147" customFormat="1" x14ac:dyDescent="0.2">
      <c r="B97" s="267" t="s">
        <v>218</v>
      </c>
      <c r="C97" s="178">
        <v>44</v>
      </c>
      <c r="D97" s="181"/>
      <c r="E97" s="181"/>
      <c r="F97" s="181"/>
      <c r="G97" s="178">
        <v>44</v>
      </c>
      <c r="H97" s="180">
        <v>1</v>
      </c>
      <c r="I97" s="178">
        <v>13</v>
      </c>
      <c r="J97" s="181"/>
      <c r="K97" s="178">
        <v>13</v>
      </c>
      <c r="L97" s="180"/>
      <c r="M97" s="180">
        <v>1006</v>
      </c>
      <c r="N97" s="178">
        <v>11836</v>
      </c>
      <c r="O97" s="181">
        <v>401</v>
      </c>
      <c r="P97" s="181">
        <v>153</v>
      </c>
      <c r="Q97" s="181">
        <v>142</v>
      </c>
      <c r="R97" s="181">
        <v>0</v>
      </c>
      <c r="S97" s="181">
        <v>359</v>
      </c>
      <c r="T97" s="181">
        <v>0</v>
      </c>
      <c r="U97" s="181">
        <v>0</v>
      </c>
      <c r="V97" s="178">
        <v>12891</v>
      </c>
      <c r="W97" s="177">
        <v>51</v>
      </c>
      <c r="X97" s="181">
        <v>35</v>
      </c>
      <c r="Y97" s="178">
        <v>86</v>
      </c>
      <c r="Z97" s="177">
        <v>267</v>
      </c>
      <c r="AA97" s="181"/>
      <c r="AB97" s="178">
        <v>267</v>
      </c>
      <c r="AC97" s="177">
        <v>30246</v>
      </c>
      <c r="AD97" s="181">
        <v>23</v>
      </c>
      <c r="AE97" s="179">
        <v>30269</v>
      </c>
      <c r="AF97" s="178">
        <v>228</v>
      </c>
      <c r="AG97" s="181"/>
      <c r="AH97" s="181"/>
      <c r="AI97" s="181">
        <v>4</v>
      </c>
      <c r="AJ97" s="181"/>
      <c r="AK97" s="178">
        <v>232</v>
      </c>
      <c r="AL97" s="177"/>
      <c r="AM97" s="181">
        <v>2</v>
      </c>
      <c r="AN97" s="179">
        <v>2</v>
      </c>
      <c r="AO97" s="178"/>
      <c r="AP97" s="180"/>
      <c r="AQ97" s="178">
        <v>4</v>
      </c>
      <c r="AR97" s="181">
        <v>5</v>
      </c>
      <c r="AS97" s="181"/>
      <c r="AT97" s="178">
        <v>9</v>
      </c>
      <c r="AU97" s="177">
        <v>104</v>
      </c>
      <c r="AV97" s="181"/>
      <c r="AW97" s="181"/>
      <c r="AX97" s="181"/>
      <c r="AY97" s="181"/>
      <c r="AZ97" s="181">
        <v>40</v>
      </c>
      <c r="BA97" s="181">
        <v>0</v>
      </c>
      <c r="BB97" s="181"/>
      <c r="BC97" s="181">
        <v>0</v>
      </c>
      <c r="BD97" s="179">
        <v>144</v>
      </c>
      <c r="BE97" s="178">
        <v>1</v>
      </c>
      <c r="BF97" s="180">
        <v>7</v>
      </c>
      <c r="BG97" s="178">
        <v>433</v>
      </c>
      <c r="BH97" s="181">
        <v>1658</v>
      </c>
      <c r="BI97" s="181">
        <v>3243</v>
      </c>
      <c r="BJ97" s="181">
        <v>700</v>
      </c>
      <c r="BK97" s="181">
        <v>270</v>
      </c>
      <c r="BL97" s="181"/>
      <c r="BM97" s="178">
        <v>6304</v>
      </c>
      <c r="BN97" s="180">
        <v>3</v>
      </c>
      <c r="BO97" s="180"/>
      <c r="BP97" s="180">
        <v>1</v>
      </c>
      <c r="BQ97" s="180">
        <v>18</v>
      </c>
      <c r="BR97" s="178">
        <v>17</v>
      </c>
      <c r="BS97" s="181"/>
      <c r="BT97" s="178">
        <v>17</v>
      </c>
      <c r="BU97" s="180"/>
      <c r="BV97" s="178">
        <v>8</v>
      </c>
      <c r="BW97" s="181">
        <v>2</v>
      </c>
      <c r="BX97" s="181"/>
      <c r="BY97" s="178">
        <v>10</v>
      </c>
      <c r="BZ97" s="177"/>
      <c r="CA97" s="181"/>
      <c r="CB97" s="181">
        <v>0</v>
      </c>
      <c r="CC97" s="181"/>
      <c r="CD97" s="181">
        <v>1</v>
      </c>
      <c r="CE97" s="181"/>
      <c r="CF97" s="181"/>
      <c r="CG97" s="181"/>
      <c r="CH97" s="181"/>
      <c r="CI97" s="181"/>
      <c r="CJ97" s="181"/>
      <c r="CK97" s="181"/>
      <c r="CL97" s="181"/>
      <c r="CM97" s="181"/>
      <c r="CN97" s="179">
        <v>1</v>
      </c>
      <c r="CO97" s="178"/>
      <c r="CP97" s="181"/>
      <c r="CQ97" s="178"/>
      <c r="CR97" s="180"/>
      <c r="CS97" s="178">
        <v>517</v>
      </c>
      <c r="CT97" s="181">
        <v>26537</v>
      </c>
      <c r="CU97" s="181">
        <v>196574</v>
      </c>
      <c r="CV97" s="181">
        <v>75871</v>
      </c>
      <c r="CW97" s="181">
        <v>4</v>
      </c>
      <c r="CX97" s="181">
        <v>6</v>
      </c>
      <c r="CY97" s="181">
        <v>1</v>
      </c>
      <c r="CZ97" s="181">
        <v>45</v>
      </c>
      <c r="DA97" s="181">
        <v>0</v>
      </c>
      <c r="DB97" s="181">
        <v>0</v>
      </c>
      <c r="DC97" s="181">
        <v>0</v>
      </c>
      <c r="DD97" s="178">
        <v>299555</v>
      </c>
      <c r="DE97" s="177">
        <v>5962</v>
      </c>
      <c r="DF97" s="181">
        <v>3</v>
      </c>
      <c r="DG97" s="181">
        <v>943</v>
      </c>
      <c r="DH97" s="181">
        <v>11214</v>
      </c>
      <c r="DI97" s="181">
        <v>26</v>
      </c>
      <c r="DJ97" s="181">
        <v>58</v>
      </c>
      <c r="DK97" s="181"/>
      <c r="DL97" s="179">
        <v>18206</v>
      </c>
      <c r="DM97" s="178"/>
      <c r="DN97" s="180"/>
      <c r="DO97" s="178"/>
      <c r="DP97" s="181"/>
      <c r="DQ97" s="178"/>
      <c r="DR97" s="180">
        <v>186</v>
      </c>
      <c r="DS97" s="178"/>
      <c r="DT97" s="181"/>
      <c r="DU97" s="178"/>
      <c r="DV97" s="177">
        <v>11</v>
      </c>
      <c r="DW97" s="181">
        <v>4</v>
      </c>
      <c r="DX97" s="179">
        <v>15</v>
      </c>
      <c r="DY97" s="178">
        <v>32</v>
      </c>
      <c r="DZ97" s="180">
        <v>2</v>
      </c>
      <c r="EA97" s="178">
        <v>495</v>
      </c>
      <c r="EB97" s="181"/>
      <c r="EC97" s="178">
        <v>495</v>
      </c>
      <c r="ED97" s="180">
        <v>1</v>
      </c>
      <c r="EE97" s="180"/>
      <c r="EF97" s="178">
        <v>50</v>
      </c>
      <c r="EG97" s="181">
        <v>6</v>
      </c>
      <c r="EH97" s="181">
        <v>15</v>
      </c>
      <c r="EI97" s="181"/>
      <c r="EJ97" s="181">
        <v>1</v>
      </c>
      <c r="EK97" s="181"/>
      <c r="EL97" s="181"/>
      <c r="EM97" s="178">
        <v>72</v>
      </c>
      <c r="EN97" s="177">
        <v>710</v>
      </c>
      <c r="EO97" s="181">
        <v>1487</v>
      </c>
      <c r="EP97" s="181">
        <v>184</v>
      </c>
      <c r="EQ97" s="181">
        <v>1432</v>
      </c>
      <c r="ER97" s="181">
        <v>1619</v>
      </c>
      <c r="ES97" s="181">
        <v>138</v>
      </c>
      <c r="ET97" s="181">
        <v>6795</v>
      </c>
      <c r="EU97" s="181">
        <v>65</v>
      </c>
      <c r="EV97" s="181">
        <v>74</v>
      </c>
      <c r="EW97" s="181">
        <v>54</v>
      </c>
      <c r="EX97" s="181"/>
      <c r="EY97" s="181">
        <v>248</v>
      </c>
      <c r="EZ97" s="181"/>
      <c r="FA97" s="179">
        <v>12806</v>
      </c>
      <c r="FB97" s="178">
        <v>13</v>
      </c>
      <c r="FC97" s="177"/>
      <c r="FD97" s="181"/>
      <c r="FE97" s="181">
        <v>1</v>
      </c>
      <c r="FF97" s="179">
        <v>1</v>
      </c>
      <c r="FG97" s="178"/>
      <c r="FH97" s="181"/>
      <c r="FI97" s="178"/>
      <c r="FJ97" s="180"/>
      <c r="FK97" s="178">
        <v>9</v>
      </c>
      <c r="FL97" s="181"/>
      <c r="FM97" s="181"/>
      <c r="FN97" s="181"/>
      <c r="FO97" s="178">
        <v>9</v>
      </c>
      <c r="FP97" s="177"/>
      <c r="FQ97" s="181"/>
      <c r="FR97" s="181"/>
      <c r="FS97" s="179"/>
      <c r="FT97" s="178"/>
      <c r="FU97" s="181"/>
      <c r="FV97" s="178"/>
      <c r="FW97" s="180">
        <v>3</v>
      </c>
      <c r="FX97" s="180">
        <v>40</v>
      </c>
      <c r="FY97" s="178">
        <v>4</v>
      </c>
      <c r="FZ97" s="181">
        <v>1</v>
      </c>
      <c r="GA97" s="181">
        <v>0</v>
      </c>
      <c r="GB97" s="181"/>
      <c r="GC97" s="178">
        <v>5</v>
      </c>
      <c r="GD97" s="180"/>
      <c r="GE97" s="178">
        <v>58</v>
      </c>
      <c r="GF97" s="181"/>
      <c r="GG97" s="178">
        <v>58</v>
      </c>
      <c r="GH97" s="180"/>
      <c r="GI97" s="178">
        <v>16</v>
      </c>
      <c r="GJ97" s="181"/>
      <c r="GK97" s="181"/>
      <c r="GL97" s="178">
        <v>16</v>
      </c>
      <c r="GM97" s="180">
        <v>46</v>
      </c>
      <c r="GN97" s="178">
        <v>5</v>
      </c>
      <c r="GO97" s="181"/>
      <c r="GP97" s="181"/>
      <c r="GQ97" s="181">
        <v>4</v>
      </c>
      <c r="GR97" s="178">
        <v>9</v>
      </c>
      <c r="GS97" s="180">
        <v>382896</v>
      </c>
      <c r="GT97" s="268">
        <f>382896/52629283</f>
        <v>7.2753413722166805E-3</v>
      </c>
    </row>
    <row r="98" spans="2:202" s="147" customFormat="1" x14ac:dyDescent="0.2">
      <c r="B98" s="267" t="s">
        <v>226</v>
      </c>
      <c r="C98" s="178">
        <v>259</v>
      </c>
      <c r="D98" s="181"/>
      <c r="E98" s="181">
        <v>1</v>
      </c>
      <c r="F98" s="181"/>
      <c r="G98" s="178">
        <v>260</v>
      </c>
      <c r="H98" s="180">
        <v>1</v>
      </c>
      <c r="I98" s="178">
        <v>98</v>
      </c>
      <c r="J98" s="181"/>
      <c r="K98" s="178">
        <v>98</v>
      </c>
      <c r="L98" s="180">
        <v>0</v>
      </c>
      <c r="M98" s="180">
        <v>11242</v>
      </c>
      <c r="N98" s="178">
        <v>149455</v>
      </c>
      <c r="O98" s="181">
        <v>15885</v>
      </c>
      <c r="P98" s="181">
        <v>18</v>
      </c>
      <c r="Q98" s="181">
        <v>22</v>
      </c>
      <c r="R98" s="181">
        <v>2</v>
      </c>
      <c r="S98" s="181">
        <v>154</v>
      </c>
      <c r="T98" s="181">
        <v>3</v>
      </c>
      <c r="U98" s="181"/>
      <c r="V98" s="178">
        <v>165539</v>
      </c>
      <c r="W98" s="177">
        <v>14</v>
      </c>
      <c r="X98" s="181">
        <v>8</v>
      </c>
      <c r="Y98" s="178">
        <v>22</v>
      </c>
      <c r="Z98" s="177">
        <v>263</v>
      </c>
      <c r="AA98" s="181"/>
      <c r="AB98" s="178">
        <v>263</v>
      </c>
      <c r="AC98" s="177">
        <v>2192</v>
      </c>
      <c r="AD98" s="181">
        <v>28</v>
      </c>
      <c r="AE98" s="179">
        <v>2220</v>
      </c>
      <c r="AF98" s="178">
        <v>216</v>
      </c>
      <c r="AG98" s="181"/>
      <c r="AH98" s="181"/>
      <c r="AI98" s="181">
        <v>2</v>
      </c>
      <c r="AJ98" s="181"/>
      <c r="AK98" s="178">
        <v>218</v>
      </c>
      <c r="AL98" s="177"/>
      <c r="AM98" s="181"/>
      <c r="AN98" s="179"/>
      <c r="AO98" s="178"/>
      <c r="AP98" s="180"/>
      <c r="AQ98" s="178"/>
      <c r="AR98" s="181">
        <v>35</v>
      </c>
      <c r="AS98" s="181"/>
      <c r="AT98" s="178">
        <v>35</v>
      </c>
      <c r="AU98" s="177">
        <v>20</v>
      </c>
      <c r="AV98" s="181"/>
      <c r="AW98" s="181"/>
      <c r="AX98" s="181">
        <v>8</v>
      </c>
      <c r="AY98" s="181"/>
      <c r="AZ98" s="181">
        <v>24</v>
      </c>
      <c r="BA98" s="181"/>
      <c r="BB98" s="181"/>
      <c r="BC98" s="181"/>
      <c r="BD98" s="179">
        <v>52</v>
      </c>
      <c r="BE98" s="178">
        <v>1</v>
      </c>
      <c r="BF98" s="180">
        <v>120</v>
      </c>
      <c r="BG98" s="178">
        <v>427</v>
      </c>
      <c r="BH98" s="181">
        <v>1812</v>
      </c>
      <c r="BI98" s="181">
        <v>15953</v>
      </c>
      <c r="BJ98" s="181">
        <v>55</v>
      </c>
      <c r="BK98" s="181">
        <v>164</v>
      </c>
      <c r="BL98" s="181"/>
      <c r="BM98" s="178">
        <v>18411</v>
      </c>
      <c r="BN98" s="180">
        <v>11</v>
      </c>
      <c r="BO98" s="180"/>
      <c r="BP98" s="180"/>
      <c r="BQ98" s="180">
        <v>9</v>
      </c>
      <c r="BR98" s="178">
        <v>69</v>
      </c>
      <c r="BS98" s="181"/>
      <c r="BT98" s="178">
        <v>69</v>
      </c>
      <c r="BU98" s="180"/>
      <c r="BV98" s="178">
        <v>43</v>
      </c>
      <c r="BW98" s="181">
        <v>37</v>
      </c>
      <c r="BX98" s="181">
        <v>4</v>
      </c>
      <c r="BY98" s="178">
        <v>84</v>
      </c>
      <c r="BZ98" s="177"/>
      <c r="CA98" s="181"/>
      <c r="CB98" s="181"/>
      <c r="CC98" s="181">
        <v>1</v>
      </c>
      <c r="CD98" s="181">
        <v>3</v>
      </c>
      <c r="CE98" s="181"/>
      <c r="CF98" s="181"/>
      <c r="CG98" s="181">
        <v>6</v>
      </c>
      <c r="CH98" s="181"/>
      <c r="CI98" s="181"/>
      <c r="CJ98" s="181"/>
      <c r="CK98" s="181"/>
      <c r="CL98" s="181"/>
      <c r="CM98" s="181">
        <v>0</v>
      </c>
      <c r="CN98" s="179">
        <v>10</v>
      </c>
      <c r="CO98" s="178">
        <v>5</v>
      </c>
      <c r="CP98" s="181"/>
      <c r="CQ98" s="178">
        <v>5</v>
      </c>
      <c r="CR98" s="180"/>
      <c r="CS98" s="178">
        <v>154</v>
      </c>
      <c r="CT98" s="181">
        <v>620</v>
      </c>
      <c r="CU98" s="181">
        <v>74340</v>
      </c>
      <c r="CV98" s="181">
        <v>92862</v>
      </c>
      <c r="CW98" s="181">
        <v>2</v>
      </c>
      <c r="CX98" s="181">
        <v>10</v>
      </c>
      <c r="CY98" s="181">
        <v>0</v>
      </c>
      <c r="CZ98" s="181">
        <v>8</v>
      </c>
      <c r="DA98" s="181"/>
      <c r="DB98" s="181">
        <v>3</v>
      </c>
      <c r="DC98" s="181">
        <v>0</v>
      </c>
      <c r="DD98" s="178">
        <v>167999</v>
      </c>
      <c r="DE98" s="177">
        <v>6906</v>
      </c>
      <c r="DF98" s="181">
        <v>2</v>
      </c>
      <c r="DG98" s="181">
        <v>272</v>
      </c>
      <c r="DH98" s="181">
        <v>320</v>
      </c>
      <c r="DI98" s="181">
        <v>9</v>
      </c>
      <c r="DJ98" s="181">
        <v>49</v>
      </c>
      <c r="DK98" s="181">
        <v>0</v>
      </c>
      <c r="DL98" s="179">
        <v>7558</v>
      </c>
      <c r="DM98" s="178"/>
      <c r="DN98" s="180"/>
      <c r="DO98" s="178"/>
      <c r="DP98" s="181"/>
      <c r="DQ98" s="178"/>
      <c r="DR98" s="180">
        <v>21</v>
      </c>
      <c r="DS98" s="178"/>
      <c r="DT98" s="181"/>
      <c r="DU98" s="178"/>
      <c r="DV98" s="177">
        <v>1</v>
      </c>
      <c r="DW98" s="181">
        <v>2</v>
      </c>
      <c r="DX98" s="179">
        <v>3</v>
      </c>
      <c r="DY98" s="178">
        <v>5592</v>
      </c>
      <c r="DZ98" s="180">
        <v>1</v>
      </c>
      <c r="EA98" s="178">
        <v>346</v>
      </c>
      <c r="EB98" s="181"/>
      <c r="EC98" s="178">
        <v>346</v>
      </c>
      <c r="ED98" s="180"/>
      <c r="EE98" s="180"/>
      <c r="EF98" s="178">
        <v>116</v>
      </c>
      <c r="EG98" s="181">
        <v>23</v>
      </c>
      <c r="EH98" s="181">
        <v>110</v>
      </c>
      <c r="EI98" s="181"/>
      <c r="EJ98" s="181">
        <v>8</v>
      </c>
      <c r="EK98" s="181"/>
      <c r="EL98" s="181"/>
      <c r="EM98" s="178">
        <v>257</v>
      </c>
      <c r="EN98" s="177">
        <v>1602</v>
      </c>
      <c r="EO98" s="181">
        <v>768</v>
      </c>
      <c r="EP98" s="181">
        <v>153</v>
      </c>
      <c r="EQ98" s="181">
        <v>3449</v>
      </c>
      <c r="ER98" s="181">
        <v>3452</v>
      </c>
      <c r="ES98" s="181">
        <v>20</v>
      </c>
      <c r="ET98" s="181">
        <v>850</v>
      </c>
      <c r="EU98" s="181">
        <v>5</v>
      </c>
      <c r="EV98" s="181">
        <v>28</v>
      </c>
      <c r="EW98" s="181">
        <v>11</v>
      </c>
      <c r="EX98" s="181"/>
      <c r="EY98" s="181">
        <v>156</v>
      </c>
      <c r="EZ98" s="181">
        <v>1</v>
      </c>
      <c r="FA98" s="179">
        <v>10495</v>
      </c>
      <c r="FB98" s="178">
        <v>4</v>
      </c>
      <c r="FC98" s="177"/>
      <c r="FD98" s="181"/>
      <c r="FE98" s="181">
        <v>0</v>
      </c>
      <c r="FF98" s="179">
        <v>0</v>
      </c>
      <c r="FG98" s="178"/>
      <c r="FH98" s="181">
        <v>1</v>
      </c>
      <c r="FI98" s="178">
        <v>1</v>
      </c>
      <c r="FJ98" s="180">
        <v>0</v>
      </c>
      <c r="FK98" s="178">
        <v>26</v>
      </c>
      <c r="FL98" s="181">
        <v>5</v>
      </c>
      <c r="FM98" s="181">
        <v>2</v>
      </c>
      <c r="FN98" s="181"/>
      <c r="FO98" s="178">
        <v>33</v>
      </c>
      <c r="FP98" s="177">
        <v>2</v>
      </c>
      <c r="FQ98" s="181"/>
      <c r="FR98" s="181"/>
      <c r="FS98" s="179">
        <v>2</v>
      </c>
      <c r="FT98" s="178"/>
      <c r="FU98" s="181"/>
      <c r="FV98" s="178"/>
      <c r="FW98" s="180"/>
      <c r="FX98" s="180">
        <v>6038</v>
      </c>
      <c r="FY98" s="178">
        <v>14</v>
      </c>
      <c r="FZ98" s="181"/>
      <c r="GA98" s="181"/>
      <c r="GB98" s="181"/>
      <c r="GC98" s="178">
        <v>14</v>
      </c>
      <c r="GD98" s="180"/>
      <c r="GE98" s="178">
        <v>108</v>
      </c>
      <c r="GF98" s="181"/>
      <c r="GG98" s="178">
        <v>108</v>
      </c>
      <c r="GH98" s="180">
        <v>0</v>
      </c>
      <c r="GI98" s="178">
        <v>46</v>
      </c>
      <c r="GJ98" s="181"/>
      <c r="GK98" s="181"/>
      <c r="GL98" s="178">
        <v>46</v>
      </c>
      <c r="GM98" s="180">
        <v>5</v>
      </c>
      <c r="GN98" s="178">
        <v>7</v>
      </c>
      <c r="GO98" s="181"/>
      <c r="GP98" s="181"/>
      <c r="GQ98" s="181">
        <v>1</v>
      </c>
      <c r="GR98" s="178">
        <v>8</v>
      </c>
      <c r="GS98" s="180">
        <v>397201</v>
      </c>
      <c r="GT98" s="268">
        <f>397201/52629283</f>
        <v>7.5471482292472046E-3</v>
      </c>
    </row>
    <row r="99" spans="2:202" s="147" customFormat="1" x14ac:dyDescent="0.2">
      <c r="B99" s="267" t="s">
        <v>227</v>
      </c>
      <c r="C99" s="178">
        <v>108</v>
      </c>
      <c r="D99" s="181"/>
      <c r="E99" s="181"/>
      <c r="F99" s="181"/>
      <c r="G99" s="178">
        <v>108</v>
      </c>
      <c r="H99" s="180"/>
      <c r="I99" s="178">
        <v>29</v>
      </c>
      <c r="J99" s="181"/>
      <c r="K99" s="178">
        <v>29</v>
      </c>
      <c r="L99" s="180"/>
      <c r="M99" s="180">
        <v>2462</v>
      </c>
      <c r="N99" s="178">
        <v>165321</v>
      </c>
      <c r="O99" s="181">
        <v>26</v>
      </c>
      <c r="P99" s="181">
        <v>35</v>
      </c>
      <c r="Q99" s="181">
        <v>198</v>
      </c>
      <c r="R99" s="181">
        <v>0</v>
      </c>
      <c r="S99" s="181">
        <v>347</v>
      </c>
      <c r="T99" s="181">
        <v>5</v>
      </c>
      <c r="U99" s="181"/>
      <c r="V99" s="178">
        <v>165932</v>
      </c>
      <c r="W99" s="177">
        <v>89</v>
      </c>
      <c r="X99" s="181">
        <v>79</v>
      </c>
      <c r="Y99" s="178">
        <v>168</v>
      </c>
      <c r="Z99" s="177">
        <v>524</v>
      </c>
      <c r="AA99" s="181"/>
      <c r="AB99" s="178">
        <v>524</v>
      </c>
      <c r="AC99" s="177">
        <v>2761</v>
      </c>
      <c r="AD99" s="181">
        <v>71</v>
      </c>
      <c r="AE99" s="179">
        <v>2832</v>
      </c>
      <c r="AF99" s="178">
        <v>330</v>
      </c>
      <c r="AG99" s="181"/>
      <c r="AH99" s="181">
        <v>1</v>
      </c>
      <c r="AI99" s="181">
        <v>76</v>
      </c>
      <c r="AJ99" s="181"/>
      <c r="AK99" s="178">
        <v>407</v>
      </c>
      <c r="AL99" s="177"/>
      <c r="AM99" s="181"/>
      <c r="AN99" s="179"/>
      <c r="AO99" s="178"/>
      <c r="AP99" s="180"/>
      <c r="AQ99" s="178"/>
      <c r="AR99" s="181">
        <v>11</v>
      </c>
      <c r="AS99" s="181"/>
      <c r="AT99" s="178">
        <v>11</v>
      </c>
      <c r="AU99" s="177">
        <v>44</v>
      </c>
      <c r="AV99" s="181"/>
      <c r="AW99" s="181"/>
      <c r="AX99" s="181"/>
      <c r="AY99" s="181"/>
      <c r="AZ99" s="181">
        <v>25</v>
      </c>
      <c r="BA99" s="181"/>
      <c r="BB99" s="181"/>
      <c r="BC99" s="181">
        <v>1</v>
      </c>
      <c r="BD99" s="179">
        <v>70</v>
      </c>
      <c r="BE99" s="178">
        <v>4</v>
      </c>
      <c r="BF99" s="180">
        <v>61</v>
      </c>
      <c r="BG99" s="178">
        <v>255</v>
      </c>
      <c r="BH99" s="181">
        <v>4138</v>
      </c>
      <c r="BI99" s="181">
        <v>6649</v>
      </c>
      <c r="BJ99" s="181">
        <v>369</v>
      </c>
      <c r="BK99" s="181">
        <v>384</v>
      </c>
      <c r="BL99" s="181"/>
      <c r="BM99" s="178">
        <v>11795</v>
      </c>
      <c r="BN99" s="180">
        <v>40</v>
      </c>
      <c r="BO99" s="180">
        <v>0</v>
      </c>
      <c r="BP99" s="180"/>
      <c r="BQ99" s="180">
        <v>2</v>
      </c>
      <c r="BR99" s="178">
        <v>2032</v>
      </c>
      <c r="BS99" s="181"/>
      <c r="BT99" s="178">
        <v>2032</v>
      </c>
      <c r="BU99" s="180"/>
      <c r="BV99" s="178">
        <v>21</v>
      </c>
      <c r="BW99" s="181">
        <v>9</v>
      </c>
      <c r="BX99" s="181"/>
      <c r="BY99" s="178">
        <v>30</v>
      </c>
      <c r="BZ99" s="177"/>
      <c r="CA99" s="181"/>
      <c r="CB99" s="181"/>
      <c r="CC99" s="181"/>
      <c r="CD99" s="181"/>
      <c r="CE99" s="181"/>
      <c r="CF99" s="181"/>
      <c r="CG99" s="181"/>
      <c r="CH99" s="181"/>
      <c r="CI99" s="181"/>
      <c r="CJ99" s="181"/>
      <c r="CK99" s="181"/>
      <c r="CL99" s="181"/>
      <c r="CM99" s="181">
        <v>1</v>
      </c>
      <c r="CN99" s="179">
        <v>1</v>
      </c>
      <c r="CO99" s="178">
        <v>0</v>
      </c>
      <c r="CP99" s="181"/>
      <c r="CQ99" s="178">
        <v>0</v>
      </c>
      <c r="CR99" s="180"/>
      <c r="CS99" s="178">
        <v>179</v>
      </c>
      <c r="CT99" s="181">
        <v>2703</v>
      </c>
      <c r="CU99" s="181">
        <v>77030</v>
      </c>
      <c r="CV99" s="181">
        <v>88975</v>
      </c>
      <c r="CW99" s="181"/>
      <c r="CX99" s="181">
        <v>2</v>
      </c>
      <c r="CY99" s="181"/>
      <c r="CZ99" s="181"/>
      <c r="DA99" s="181"/>
      <c r="DB99" s="181">
        <v>1</v>
      </c>
      <c r="DC99" s="181"/>
      <c r="DD99" s="178">
        <v>168890</v>
      </c>
      <c r="DE99" s="177">
        <v>32719</v>
      </c>
      <c r="DF99" s="181">
        <v>1</v>
      </c>
      <c r="DG99" s="181">
        <v>784</v>
      </c>
      <c r="DH99" s="181">
        <v>763</v>
      </c>
      <c r="DI99" s="181">
        <v>32</v>
      </c>
      <c r="DJ99" s="181">
        <v>76</v>
      </c>
      <c r="DK99" s="181">
        <v>0</v>
      </c>
      <c r="DL99" s="179">
        <v>34375</v>
      </c>
      <c r="DM99" s="178">
        <v>0</v>
      </c>
      <c r="DN99" s="180"/>
      <c r="DO99" s="178"/>
      <c r="DP99" s="181"/>
      <c r="DQ99" s="178"/>
      <c r="DR99" s="180">
        <v>514</v>
      </c>
      <c r="DS99" s="178"/>
      <c r="DT99" s="181"/>
      <c r="DU99" s="178"/>
      <c r="DV99" s="177">
        <v>0</v>
      </c>
      <c r="DW99" s="181">
        <v>2</v>
      </c>
      <c r="DX99" s="179">
        <v>2</v>
      </c>
      <c r="DY99" s="178">
        <v>30</v>
      </c>
      <c r="DZ99" s="180"/>
      <c r="EA99" s="178">
        <v>294</v>
      </c>
      <c r="EB99" s="181"/>
      <c r="EC99" s="178">
        <v>294</v>
      </c>
      <c r="ED99" s="180">
        <v>7</v>
      </c>
      <c r="EE99" s="180"/>
      <c r="EF99" s="178">
        <v>44</v>
      </c>
      <c r="EG99" s="181">
        <v>8</v>
      </c>
      <c r="EH99" s="181">
        <v>59</v>
      </c>
      <c r="EI99" s="181"/>
      <c r="EJ99" s="181">
        <v>12</v>
      </c>
      <c r="EK99" s="181"/>
      <c r="EL99" s="181"/>
      <c r="EM99" s="178">
        <v>123</v>
      </c>
      <c r="EN99" s="177">
        <v>3089</v>
      </c>
      <c r="EO99" s="181">
        <v>3640</v>
      </c>
      <c r="EP99" s="181">
        <v>226</v>
      </c>
      <c r="EQ99" s="181">
        <v>1058</v>
      </c>
      <c r="ER99" s="181">
        <v>4465</v>
      </c>
      <c r="ES99" s="181">
        <v>37</v>
      </c>
      <c r="ET99" s="181">
        <v>2075</v>
      </c>
      <c r="EU99" s="181">
        <v>59</v>
      </c>
      <c r="EV99" s="181">
        <v>57</v>
      </c>
      <c r="EW99" s="181">
        <v>10</v>
      </c>
      <c r="EX99" s="181"/>
      <c r="EY99" s="181">
        <v>268</v>
      </c>
      <c r="EZ99" s="181">
        <v>1</v>
      </c>
      <c r="FA99" s="179">
        <v>14985</v>
      </c>
      <c r="FB99" s="178">
        <v>2</v>
      </c>
      <c r="FC99" s="177"/>
      <c r="FD99" s="181"/>
      <c r="FE99" s="181">
        <v>10</v>
      </c>
      <c r="FF99" s="179">
        <v>10</v>
      </c>
      <c r="FG99" s="178"/>
      <c r="FH99" s="181"/>
      <c r="FI99" s="178"/>
      <c r="FJ99" s="180"/>
      <c r="FK99" s="178">
        <v>63</v>
      </c>
      <c r="FL99" s="181"/>
      <c r="FM99" s="181"/>
      <c r="FN99" s="181"/>
      <c r="FO99" s="178">
        <v>63</v>
      </c>
      <c r="FP99" s="177"/>
      <c r="FQ99" s="181"/>
      <c r="FR99" s="181"/>
      <c r="FS99" s="179"/>
      <c r="FT99" s="178"/>
      <c r="FU99" s="181"/>
      <c r="FV99" s="178"/>
      <c r="FW99" s="180"/>
      <c r="FX99" s="180">
        <v>424</v>
      </c>
      <c r="FY99" s="178">
        <v>42</v>
      </c>
      <c r="FZ99" s="181"/>
      <c r="GA99" s="181"/>
      <c r="GB99" s="181"/>
      <c r="GC99" s="178">
        <v>42</v>
      </c>
      <c r="GD99" s="180"/>
      <c r="GE99" s="178">
        <v>71</v>
      </c>
      <c r="GF99" s="181"/>
      <c r="GG99" s="178">
        <v>71</v>
      </c>
      <c r="GH99" s="180"/>
      <c r="GI99" s="178">
        <v>16</v>
      </c>
      <c r="GJ99" s="181"/>
      <c r="GK99" s="181"/>
      <c r="GL99" s="178">
        <v>16</v>
      </c>
      <c r="GM99" s="180">
        <v>0</v>
      </c>
      <c r="GN99" s="178"/>
      <c r="GO99" s="181"/>
      <c r="GP99" s="181"/>
      <c r="GQ99" s="181">
        <v>1</v>
      </c>
      <c r="GR99" s="178">
        <v>1</v>
      </c>
      <c r="GS99" s="180">
        <v>406357</v>
      </c>
      <c r="GT99" s="268">
        <f>406357/52629283</f>
        <v>7.7211198184098384E-3</v>
      </c>
    </row>
    <row r="100" spans="2:202" s="147" customFormat="1" x14ac:dyDescent="0.2">
      <c r="B100" s="267" t="s">
        <v>245</v>
      </c>
      <c r="C100" s="178">
        <v>1922</v>
      </c>
      <c r="D100" s="181"/>
      <c r="E100" s="181"/>
      <c r="F100" s="181"/>
      <c r="G100" s="178">
        <v>1922</v>
      </c>
      <c r="H100" s="180">
        <v>1</v>
      </c>
      <c r="I100" s="178">
        <v>255</v>
      </c>
      <c r="J100" s="181"/>
      <c r="K100" s="178">
        <v>255</v>
      </c>
      <c r="L100" s="180">
        <v>2</v>
      </c>
      <c r="M100" s="180">
        <v>14910</v>
      </c>
      <c r="N100" s="178">
        <v>1552112</v>
      </c>
      <c r="O100" s="181">
        <v>809</v>
      </c>
      <c r="P100" s="181">
        <v>12513</v>
      </c>
      <c r="Q100" s="181">
        <v>2620</v>
      </c>
      <c r="R100" s="181">
        <v>51</v>
      </c>
      <c r="S100" s="181">
        <v>6036</v>
      </c>
      <c r="T100" s="181">
        <v>16</v>
      </c>
      <c r="U100" s="181">
        <v>8</v>
      </c>
      <c r="V100" s="178">
        <v>1574165</v>
      </c>
      <c r="W100" s="177">
        <v>98</v>
      </c>
      <c r="X100" s="181">
        <v>127</v>
      </c>
      <c r="Y100" s="178">
        <v>225</v>
      </c>
      <c r="Z100" s="177">
        <v>1160</v>
      </c>
      <c r="AA100" s="181">
        <v>1</v>
      </c>
      <c r="AB100" s="178">
        <v>1161</v>
      </c>
      <c r="AC100" s="177">
        <v>88022</v>
      </c>
      <c r="AD100" s="181">
        <v>483</v>
      </c>
      <c r="AE100" s="179">
        <v>88505</v>
      </c>
      <c r="AF100" s="178">
        <v>1020</v>
      </c>
      <c r="AG100" s="181"/>
      <c r="AH100" s="181"/>
      <c r="AI100" s="181">
        <v>10</v>
      </c>
      <c r="AJ100" s="181"/>
      <c r="AK100" s="178">
        <v>1030</v>
      </c>
      <c r="AL100" s="177"/>
      <c r="AM100" s="181"/>
      <c r="AN100" s="179"/>
      <c r="AO100" s="178">
        <v>1</v>
      </c>
      <c r="AP100" s="180"/>
      <c r="AQ100" s="178">
        <v>0</v>
      </c>
      <c r="AR100" s="181">
        <v>10</v>
      </c>
      <c r="AS100" s="181"/>
      <c r="AT100" s="178">
        <v>10</v>
      </c>
      <c r="AU100" s="177">
        <v>4314</v>
      </c>
      <c r="AV100" s="181"/>
      <c r="AW100" s="181"/>
      <c r="AX100" s="181">
        <v>6</v>
      </c>
      <c r="AY100" s="181"/>
      <c r="AZ100" s="181">
        <v>1666</v>
      </c>
      <c r="BA100" s="181">
        <v>45</v>
      </c>
      <c r="BB100" s="181">
        <v>0</v>
      </c>
      <c r="BC100" s="181"/>
      <c r="BD100" s="179">
        <v>6031</v>
      </c>
      <c r="BE100" s="178">
        <v>1</v>
      </c>
      <c r="BF100" s="180">
        <v>62</v>
      </c>
      <c r="BG100" s="178">
        <v>1587</v>
      </c>
      <c r="BH100" s="181">
        <v>5962</v>
      </c>
      <c r="BI100" s="181">
        <v>23750</v>
      </c>
      <c r="BJ100" s="181">
        <v>1325</v>
      </c>
      <c r="BK100" s="181">
        <v>641</v>
      </c>
      <c r="BL100" s="181"/>
      <c r="BM100" s="178">
        <v>33265</v>
      </c>
      <c r="BN100" s="180">
        <v>17</v>
      </c>
      <c r="BO100" s="180"/>
      <c r="BP100" s="180"/>
      <c r="BQ100" s="180">
        <v>37</v>
      </c>
      <c r="BR100" s="178">
        <v>5331</v>
      </c>
      <c r="BS100" s="181"/>
      <c r="BT100" s="178">
        <v>5331</v>
      </c>
      <c r="BU100" s="180"/>
      <c r="BV100" s="178">
        <v>57</v>
      </c>
      <c r="BW100" s="181">
        <v>50</v>
      </c>
      <c r="BX100" s="181">
        <v>17</v>
      </c>
      <c r="BY100" s="178">
        <v>124</v>
      </c>
      <c r="BZ100" s="177"/>
      <c r="CA100" s="181">
        <v>0</v>
      </c>
      <c r="CB100" s="181"/>
      <c r="CC100" s="181">
        <v>1</v>
      </c>
      <c r="CD100" s="181">
        <v>2</v>
      </c>
      <c r="CE100" s="181"/>
      <c r="CF100" s="181">
        <v>1</v>
      </c>
      <c r="CG100" s="181">
        <v>1</v>
      </c>
      <c r="CH100" s="181"/>
      <c r="CI100" s="181"/>
      <c r="CJ100" s="181"/>
      <c r="CK100" s="181"/>
      <c r="CL100" s="181"/>
      <c r="CM100" s="181"/>
      <c r="CN100" s="179">
        <v>5</v>
      </c>
      <c r="CO100" s="178">
        <v>0</v>
      </c>
      <c r="CP100" s="181"/>
      <c r="CQ100" s="178">
        <v>0</v>
      </c>
      <c r="CR100" s="180">
        <v>0</v>
      </c>
      <c r="CS100" s="178">
        <v>1484</v>
      </c>
      <c r="CT100" s="181">
        <v>27700</v>
      </c>
      <c r="CU100" s="181">
        <v>509096</v>
      </c>
      <c r="CV100" s="181">
        <v>256677</v>
      </c>
      <c r="CW100" s="181">
        <v>8</v>
      </c>
      <c r="CX100" s="181">
        <v>6</v>
      </c>
      <c r="CY100" s="181">
        <v>9</v>
      </c>
      <c r="CZ100" s="181">
        <v>0</v>
      </c>
      <c r="DA100" s="181">
        <v>4</v>
      </c>
      <c r="DB100" s="181">
        <v>5</v>
      </c>
      <c r="DC100" s="181">
        <v>1</v>
      </c>
      <c r="DD100" s="178">
        <v>794990</v>
      </c>
      <c r="DE100" s="177">
        <v>198951</v>
      </c>
      <c r="DF100" s="181">
        <v>29</v>
      </c>
      <c r="DG100" s="181">
        <v>1846</v>
      </c>
      <c r="DH100" s="181">
        <v>14039</v>
      </c>
      <c r="DI100" s="181">
        <v>845</v>
      </c>
      <c r="DJ100" s="181">
        <v>177</v>
      </c>
      <c r="DK100" s="181">
        <v>6</v>
      </c>
      <c r="DL100" s="179">
        <v>215893</v>
      </c>
      <c r="DM100" s="178">
        <v>0</v>
      </c>
      <c r="DN100" s="180"/>
      <c r="DO100" s="178">
        <v>8</v>
      </c>
      <c r="DP100" s="181"/>
      <c r="DQ100" s="178">
        <v>8</v>
      </c>
      <c r="DR100" s="180">
        <v>489</v>
      </c>
      <c r="DS100" s="178"/>
      <c r="DT100" s="181"/>
      <c r="DU100" s="178"/>
      <c r="DV100" s="177">
        <v>24</v>
      </c>
      <c r="DW100" s="181">
        <v>1</v>
      </c>
      <c r="DX100" s="179">
        <v>25</v>
      </c>
      <c r="DY100" s="178">
        <v>57</v>
      </c>
      <c r="DZ100" s="180">
        <v>6</v>
      </c>
      <c r="EA100" s="178">
        <v>1319</v>
      </c>
      <c r="EB100" s="181"/>
      <c r="EC100" s="178">
        <v>1319</v>
      </c>
      <c r="ED100" s="180">
        <v>6</v>
      </c>
      <c r="EE100" s="180"/>
      <c r="EF100" s="178">
        <v>665</v>
      </c>
      <c r="EG100" s="181">
        <v>60</v>
      </c>
      <c r="EH100" s="181">
        <v>671</v>
      </c>
      <c r="EI100" s="181"/>
      <c r="EJ100" s="181">
        <v>14</v>
      </c>
      <c r="EK100" s="181"/>
      <c r="EL100" s="181"/>
      <c r="EM100" s="178">
        <v>1410</v>
      </c>
      <c r="EN100" s="177">
        <v>36388</v>
      </c>
      <c r="EO100" s="181">
        <v>1218431</v>
      </c>
      <c r="EP100" s="181">
        <v>6304</v>
      </c>
      <c r="EQ100" s="181">
        <v>119443</v>
      </c>
      <c r="ER100" s="181">
        <v>254037</v>
      </c>
      <c r="ES100" s="181">
        <v>304</v>
      </c>
      <c r="ET100" s="181">
        <v>43847</v>
      </c>
      <c r="EU100" s="181">
        <v>254</v>
      </c>
      <c r="EV100" s="181">
        <v>203</v>
      </c>
      <c r="EW100" s="181">
        <v>304</v>
      </c>
      <c r="EX100" s="181"/>
      <c r="EY100" s="181">
        <v>2808</v>
      </c>
      <c r="EZ100" s="181">
        <v>7</v>
      </c>
      <c r="FA100" s="179">
        <v>1682330</v>
      </c>
      <c r="FB100" s="178">
        <v>33</v>
      </c>
      <c r="FC100" s="177"/>
      <c r="FD100" s="181"/>
      <c r="FE100" s="181">
        <v>2</v>
      </c>
      <c r="FF100" s="179">
        <v>2</v>
      </c>
      <c r="FG100" s="178"/>
      <c r="FH100" s="181"/>
      <c r="FI100" s="178"/>
      <c r="FJ100" s="180"/>
      <c r="FK100" s="178">
        <v>47</v>
      </c>
      <c r="FL100" s="181">
        <v>0</v>
      </c>
      <c r="FM100" s="181"/>
      <c r="FN100" s="181"/>
      <c r="FO100" s="178">
        <v>47</v>
      </c>
      <c r="FP100" s="177">
        <v>0</v>
      </c>
      <c r="FQ100" s="181"/>
      <c r="FR100" s="181"/>
      <c r="FS100" s="179">
        <v>0</v>
      </c>
      <c r="FT100" s="178"/>
      <c r="FU100" s="181"/>
      <c r="FV100" s="178"/>
      <c r="FW100" s="180">
        <v>1</v>
      </c>
      <c r="FX100" s="180">
        <v>8974</v>
      </c>
      <c r="FY100" s="178">
        <v>14</v>
      </c>
      <c r="FZ100" s="181">
        <v>3</v>
      </c>
      <c r="GA100" s="181"/>
      <c r="GB100" s="181">
        <v>1</v>
      </c>
      <c r="GC100" s="178">
        <v>18</v>
      </c>
      <c r="GD100" s="180"/>
      <c r="GE100" s="178">
        <v>378</v>
      </c>
      <c r="GF100" s="181">
        <v>1</v>
      </c>
      <c r="GG100" s="178">
        <v>379</v>
      </c>
      <c r="GH100" s="180"/>
      <c r="GI100" s="178">
        <v>89</v>
      </c>
      <c r="GJ100" s="181"/>
      <c r="GK100" s="181"/>
      <c r="GL100" s="178">
        <v>89</v>
      </c>
      <c r="GM100" s="180">
        <v>6</v>
      </c>
      <c r="GN100" s="178">
        <v>618</v>
      </c>
      <c r="GO100" s="181">
        <v>11</v>
      </c>
      <c r="GP100" s="181"/>
      <c r="GQ100" s="181">
        <v>11</v>
      </c>
      <c r="GR100" s="178">
        <v>640</v>
      </c>
      <c r="GS100" s="180">
        <v>4433782</v>
      </c>
      <c r="GT100" s="268">
        <f>4433782/52629283</f>
        <v>8.4245533042887927E-2</v>
      </c>
    </row>
    <row r="101" spans="2:202" s="147" customFormat="1" ht="12.75" thickBot="1" x14ac:dyDescent="0.25">
      <c r="B101" s="262" t="s">
        <v>573</v>
      </c>
      <c r="C101" s="166"/>
      <c r="D101" s="182"/>
      <c r="E101" s="182"/>
      <c r="F101" s="182"/>
      <c r="G101" s="166"/>
      <c r="H101" s="168"/>
      <c r="I101" s="166"/>
      <c r="J101" s="182"/>
      <c r="K101" s="166"/>
      <c r="L101" s="168"/>
      <c r="M101" s="168"/>
      <c r="N101" s="166"/>
      <c r="O101" s="182"/>
      <c r="P101" s="182"/>
      <c r="Q101" s="182"/>
      <c r="R101" s="182"/>
      <c r="S101" s="182"/>
      <c r="T101" s="182"/>
      <c r="U101" s="182"/>
      <c r="V101" s="166"/>
      <c r="W101" s="165"/>
      <c r="X101" s="182"/>
      <c r="Y101" s="166"/>
      <c r="Z101" s="165"/>
      <c r="AA101" s="182"/>
      <c r="AB101" s="166"/>
      <c r="AC101" s="165"/>
      <c r="AD101" s="182"/>
      <c r="AE101" s="167"/>
      <c r="AF101" s="166"/>
      <c r="AG101" s="182"/>
      <c r="AH101" s="182"/>
      <c r="AI101" s="182"/>
      <c r="AJ101" s="182"/>
      <c r="AK101" s="166"/>
      <c r="AL101" s="165"/>
      <c r="AM101" s="182"/>
      <c r="AN101" s="167"/>
      <c r="AO101" s="166"/>
      <c r="AP101" s="168"/>
      <c r="AQ101" s="166"/>
      <c r="AR101" s="182"/>
      <c r="AS101" s="182"/>
      <c r="AT101" s="166"/>
      <c r="AU101" s="165"/>
      <c r="AV101" s="182"/>
      <c r="AW101" s="182"/>
      <c r="AX101" s="182"/>
      <c r="AY101" s="182"/>
      <c r="AZ101" s="182"/>
      <c r="BA101" s="182"/>
      <c r="BB101" s="182"/>
      <c r="BC101" s="182"/>
      <c r="BD101" s="167"/>
      <c r="BE101" s="166"/>
      <c r="BF101" s="168"/>
      <c r="BG101" s="166"/>
      <c r="BH101" s="182"/>
      <c r="BI101" s="182"/>
      <c r="BJ101" s="182"/>
      <c r="BK101" s="182"/>
      <c r="BL101" s="182"/>
      <c r="BM101" s="166"/>
      <c r="BN101" s="168"/>
      <c r="BO101" s="168"/>
      <c r="BP101" s="168"/>
      <c r="BQ101" s="168"/>
      <c r="BR101" s="166"/>
      <c r="BS101" s="182"/>
      <c r="BT101" s="166"/>
      <c r="BU101" s="168"/>
      <c r="BV101" s="166"/>
      <c r="BW101" s="182"/>
      <c r="BX101" s="182"/>
      <c r="BY101" s="166"/>
      <c r="BZ101" s="165"/>
      <c r="CA101" s="182"/>
      <c r="CB101" s="182"/>
      <c r="CC101" s="182"/>
      <c r="CD101" s="182"/>
      <c r="CE101" s="182"/>
      <c r="CF101" s="182"/>
      <c r="CG101" s="182"/>
      <c r="CH101" s="182"/>
      <c r="CI101" s="182"/>
      <c r="CJ101" s="182"/>
      <c r="CK101" s="182"/>
      <c r="CL101" s="182"/>
      <c r="CM101" s="182"/>
      <c r="CN101" s="167"/>
      <c r="CO101" s="166"/>
      <c r="CP101" s="182"/>
      <c r="CQ101" s="166"/>
      <c r="CR101" s="168"/>
      <c r="CS101" s="166"/>
      <c r="CT101" s="182"/>
      <c r="CU101" s="182"/>
      <c r="CV101" s="182"/>
      <c r="CW101" s="182"/>
      <c r="CX101" s="182"/>
      <c r="CY101" s="182"/>
      <c r="CZ101" s="182"/>
      <c r="DA101" s="182"/>
      <c r="DB101" s="182"/>
      <c r="DC101" s="182"/>
      <c r="DD101" s="166"/>
      <c r="DE101" s="165"/>
      <c r="DF101" s="182"/>
      <c r="DG101" s="182"/>
      <c r="DH101" s="182"/>
      <c r="DI101" s="182"/>
      <c r="DJ101" s="182"/>
      <c r="DK101" s="182"/>
      <c r="DL101" s="167"/>
      <c r="DM101" s="166"/>
      <c r="DN101" s="168"/>
      <c r="DO101" s="166"/>
      <c r="DP101" s="182"/>
      <c r="DQ101" s="166"/>
      <c r="DR101" s="168"/>
      <c r="DS101" s="166"/>
      <c r="DT101" s="182"/>
      <c r="DU101" s="166"/>
      <c r="DV101" s="165"/>
      <c r="DW101" s="182"/>
      <c r="DX101" s="167"/>
      <c r="DY101" s="166"/>
      <c r="DZ101" s="168"/>
      <c r="EA101" s="166"/>
      <c r="EB101" s="182"/>
      <c r="EC101" s="166"/>
      <c r="ED101" s="168"/>
      <c r="EE101" s="168"/>
      <c r="EF101" s="166"/>
      <c r="EG101" s="182"/>
      <c r="EH101" s="182"/>
      <c r="EI101" s="182"/>
      <c r="EJ101" s="182"/>
      <c r="EK101" s="182"/>
      <c r="EL101" s="182"/>
      <c r="EM101" s="166"/>
      <c r="EN101" s="165"/>
      <c r="EO101" s="182"/>
      <c r="EP101" s="182"/>
      <c r="EQ101" s="182"/>
      <c r="ER101" s="182"/>
      <c r="ES101" s="182"/>
      <c r="ET101" s="182"/>
      <c r="EU101" s="182"/>
      <c r="EV101" s="182"/>
      <c r="EW101" s="182"/>
      <c r="EX101" s="182"/>
      <c r="EY101" s="182"/>
      <c r="EZ101" s="182"/>
      <c r="FA101" s="167"/>
      <c r="FB101" s="166"/>
      <c r="FC101" s="165"/>
      <c r="FD101" s="182"/>
      <c r="FE101" s="182"/>
      <c r="FF101" s="167"/>
      <c r="FG101" s="166"/>
      <c r="FH101" s="182"/>
      <c r="FI101" s="166"/>
      <c r="FJ101" s="168"/>
      <c r="FK101" s="166"/>
      <c r="FL101" s="182"/>
      <c r="FM101" s="182"/>
      <c r="FN101" s="182"/>
      <c r="FO101" s="166"/>
      <c r="FP101" s="165"/>
      <c r="FQ101" s="182"/>
      <c r="FR101" s="182"/>
      <c r="FS101" s="167"/>
      <c r="FT101" s="166"/>
      <c r="FU101" s="182"/>
      <c r="FV101" s="166"/>
      <c r="FW101" s="168"/>
      <c r="FX101" s="168"/>
      <c r="FY101" s="166"/>
      <c r="FZ101" s="182"/>
      <c r="GA101" s="182"/>
      <c r="GB101" s="182"/>
      <c r="GC101" s="166"/>
      <c r="GD101" s="168"/>
      <c r="GE101" s="166"/>
      <c r="GF101" s="182"/>
      <c r="GG101" s="166"/>
      <c r="GH101" s="168"/>
      <c r="GI101" s="166"/>
      <c r="GJ101" s="182"/>
      <c r="GK101" s="182"/>
      <c r="GL101" s="166"/>
      <c r="GM101" s="168"/>
      <c r="GN101" s="166"/>
      <c r="GO101" s="182"/>
      <c r="GP101" s="182"/>
      <c r="GQ101" s="182"/>
      <c r="GR101" s="166"/>
      <c r="GS101" s="168"/>
      <c r="GT101" s="234"/>
    </row>
    <row r="102" spans="2:202" s="147" customFormat="1" ht="12.75" thickBot="1" x14ac:dyDescent="0.25">
      <c r="B102" s="263" t="s">
        <v>541</v>
      </c>
      <c r="C102" s="174">
        <v>46964</v>
      </c>
      <c r="D102" s="183">
        <v>15</v>
      </c>
      <c r="E102" s="183">
        <v>28</v>
      </c>
      <c r="F102" s="183">
        <v>80</v>
      </c>
      <c r="G102" s="174">
        <v>47087</v>
      </c>
      <c r="H102" s="176">
        <v>5</v>
      </c>
      <c r="I102" s="174">
        <v>1045</v>
      </c>
      <c r="J102" s="183">
        <v>1</v>
      </c>
      <c r="K102" s="174">
        <v>1046</v>
      </c>
      <c r="L102" s="176">
        <v>30</v>
      </c>
      <c r="M102" s="176">
        <v>257626</v>
      </c>
      <c r="N102" s="174">
        <v>8662376</v>
      </c>
      <c r="O102" s="183">
        <v>186377</v>
      </c>
      <c r="P102" s="183">
        <v>14085</v>
      </c>
      <c r="Q102" s="183">
        <v>15590</v>
      </c>
      <c r="R102" s="183">
        <v>109</v>
      </c>
      <c r="S102" s="183">
        <v>16449</v>
      </c>
      <c r="T102" s="183">
        <v>137</v>
      </c>
      <c r="U102" s="183">
        <v>25</v>
      </c>
      <c r="V102" s="174">
        <v>8895148</v>
      </c>
      <c r="W102" s="173">
        <v>2638</v>
      </c>
      <c r="X102" s="183">
        <v>1999</v>
      </c>
      <c r="Y102" s="174">
        <v>4637</v>
      </c>
      <c r="Z102" s="173">
        <v>23275</v>
      </c>
      <c r="AA102" s="183">
        <v>2</v>
      </c>
      <c r="AB102" s="174">
        <v>23277</v>
      </c>
      <c r="AC102" s="173">
        <v>302483</v>
      </c>
      <c r="AD102" s="183">
        <v>1817</v>
      </c>
      <c r="AE102" s="175">
        <v>304300</v>
      </c>
      <c r="AF102" s="174">
        <v>22625</v>
      </c>
      <c r="AG102" s="183">
        <v>2</v>
      </c>
      <c r="AH102" s="183">
        <v>46</v>
      </c>
      <c r="AI102" s="183">
        <v>8240</v>
      </c>
      <c r="AJ102" s="183"/>
      <c r="AK102" s="174">
        <v>30913</v>
      </c>
      <c r="AL102" s="173">
        <v>6</v>
      </c>
      <c r="AM102" s="183">
        <v>3</v>
      </c>
      <c r="AN102" s="175">
        <v>9</v>
      </c>
      <c r="AO102" s="174">
        <v>1</v>
      </c>
      <c r="AP102" s="176">
        <v>7</v>
      </c>
      <c r="AQ102" s="174">
        <v>219</v>
      </c>
      <c r="AR102" s="183">
        <v>343</v>
      </c>
      <c r="AS102" s="183"/>
      <c r="AT102" s="174">
        <v>562</v>
      </c>
      <c r="AU102" s="173">
        <v>6046</v>
      </c>
      <c r="AV102" s="183">
        <v>2</v>
      </c>
      <c r="AW102" s="183">
        <v>3</v>
      </c>
      <c r="AX102" s="183">
        <v>98</v>
      </c>
      <c r="AY102" s="183">
        <v>0</v>
      </c>
      <c r="AZ102" s="183">
        <v>2386</v>
      </c>
      <c r="BA102" s="183">
        <v>127</v>
      </c>
      <c r="BB102" s="183">
        <v>0</v>
      </c>
      <c r="BC102" s="183">
        <v>93</v>
      </c>
      <c r="BD102" s="175">
        <v>8755</v>
      </c>
      <c r="BE102" s="174">
        <v>67</v>
      </c>
      <c r="BF102" s="176">
        <v>31107</v>
      </c>
      <c r="BG102" s="174">
        <v>27355</v>
      </c>
      <c r="BH102" s="183">
        <v>415270</v>
      </c>
      <c r="BI102" s="183">
        <v>728440</v>
      </c>
      <c r="BJ102" s="183">
        <v>9423</v>
      </c>
      <c r="BK102" s="183">
        <v>175376</v>
      </c>
      <c r="BL102" s="183"/>
      <c r="BM102" s="174">
        <v>1355864</v>
      </c>
      <c r="BN102" s="176">
        <v>18305</v>
      </c>
      <c r="BO102" s="176">
        <v>3</v>
      </c>
      <c r="BP102" s="176">
        <v>24</v>
      </c>
      <c r="BQ102" s="176">
        <v>38607</v>
      </c>
      <c r="BR102" s="174">
        <v>49081</v>
      </c>
      <c r="BS102" s="183"/>
      <c r="BT102" s="174">
        <v>49081</v>
      </c>
      <c r="BU102" s="176">
        <v>6</v>
      </c>
      <c r="BV102" s="174">
        <v>468</v>
      </c>
      <c r="BW102" s="183">
        <v>265</v>
      </c>
      <c r="BX102" s="183">
        <v>43</v>
      </c>
      <c r="BY102" s="174">
        <v>776</v>
      </c>
      <c r="BZ102" s="173">
        <v>15</v>
      </c>
      <c r="CA102" s="183">
        <v>14</v>
      </c>
      <c r="CB102" s="183">
        <v>0</v>
      </c>
      <c r="CC102" s="183">
        <v>33</v>
      </c>
      <c r="CD102" s="183">
        <v>56</v>
      </c>
      <c r="CE102" s="183">
        <v>6</v>
      </c>
      <c r="CF102" s="183">
        <v>36</v>
      </c>
      <c r="CG102" s="183">
        <v>32</v>
      </c>
      <c r="CH102" s="183">
        <v>2</v>
      </c>
      <c r="CI102" s="183">
        <v>3</v>
      </c>
      <c r="CJ102" s="183">
        <v>30</v>
      </c>
      <c r="CK102" s="183"/>
      <c r="CL102" s="183">
        <v>4</v>
      </c>
      <c r="CM102" s="183">
        <v>7</v>
      </c>
      <c r="CN102" s="175">
        <v>238</v>
      </c>
      <c r="CO102" s="174">
        <v>107</v>
      </c>
      <c r="CP102" s="183"/>
      <c r="CQ102" s="174">
        <v>107</v>
      </c>
      <c r="CR102" s="176">
        <v>22</v>
      </c>
      <c r="CS102" s="174">
        <v>6648</v>
      </c>
      <c r="CT102" s="183">
        <v>175143</v>
      </c>
      <c r="CU102" s="183">
        <v>2983384</v>
      </c>
      <c r="CV102" s="183">
        <v>2317617</v>
      </c>
      <c r="CW102" s="183">
        <v>804</v>
      </c>
      <c r="CX102" s="183">
        <v>538</v>
      </c>
      <c r="CY102" s="183">
        <v>196</v>
      </c>
      <c r="CZ102" s="183">
        <v>175</v>
      </c>
      <c r="DA102" s="183">
        <v>23</v>
      </c>
      <c r="DB102" s="183">
        <v>401</v>
      </c>
      <c r="DC102" s="183">
        <v>31</v>
      </c>
      <c r="DD102" s="174">
        <v>5484960</v>
      </c>
      <c r="DE102" s="173">
        <v>1178145</v>
      </c>
      <c r="DF102" s="183">
        <v>470</v>
      </c>
      <c r="DG102" s="183">
        <v>34276</v>
      </c>
      <c r="DH102" s="183">
        <v>100856</v>
      </c>
      <c r="DI102" s="183">
        <v>1578</v>
      </c>
      <c r="DJ102" s="183">
        <v>2112</v>
      </c>
      <c r="DK102" s="183">
        <v>11</v>
      </c>
      <c r="DL102" s="175">
        <v>1317448</v>
      </c>
      <c r="DM102" s="174">
        <v>0</v>
      </c>
      <c r="DN102" s="176">
        <v>16</v>
      </c>
      <c r="DO102" s="174">
        <v>13</v>
      </c>
      <c r="DP102" s="183">
        <v>4</v>
      </c>
      <c r="DQ102" s="174">
        <v>17</v>
      </c>
      <c r="DR102" s="176">
        <v>138128</v>
      </c>
      <c r="DS102" s="174"/>
      <c r="DT102" s="183"/>
      <c r="DU102" s="174"/>
      <c r="DV102" s="173">
        <v>1467</v>
      </c>
      <c r="DW102" s="183">
        <v>35</v>
      </c>
      <c r="DX102" s="175">
        <v>1502</v>
      </c>
      <c r="DY102" s="174">
        <v>35999</v>
      </c>
      <c r="DZ102" s="176">
        <v>2999</v>
      </c>
      <c r="EA102" s="174">
        <v>26204</v>
      </c>
      <c r="EB102" s="183">
        <v>4</v>
      </c>
      <c r="EC102" s="174">
        <v>26208</v>
      </c>
      <c r="ED102" s="176">
        <v>3167</v>
      </c>
      <c r="EE102" s="176">
        <v>0</v>
      </c>
      <c r="EF102" s="174">
        <v>30065</v>
      </c>
      <c r="EG102" s="183">
        <v>873</v>
      </c>
      <c r="EH102" s="183">
        <v>3209</v>
      </c>
      <c r="EI102" s="183">
        <v>25</v>
      </c>
      <c r="EJ102" s="183">
        <v>232</v>
      </c>
      <c r="EK102" s="183"/>
      <c r="EL102" s="183"/>
      <c r="EM102" s="174">
        <v>34404</v>
      </c>
      <c r="EN102" s="173">
        <v>218668</v>
      </c>
      <c r="EO102" s="183">
        <v>1538268</v>
      </c>
      <c r="EP102" s="183">
        <v>15017</v>
      </c>
      <c r="EQ102" s="183">
        <v>249166</v>
      </c>
      <c r="ER102" s="183">
        <v>634725</v>
      </c>
      <c r="ES102" s="183">
        <v>1541</v>
      </c>
      <c r="ET102" s="183">
        <v>138936</v>
      </c>
      <c r="EU102" s="183">
        <v>1338</v>
      </c>
      <c r="EV102" s="183">
        <v>1312</v>
      </c>
      <c r="EW102" s="183">
        <v>795</v>
      </c>
      <c r="EX102" s="183">
        <v>12</v>
      </c>
      <c r="EY102" s="183">
        <v>14324</v>
      </c>
      <c r="EZ102" s="183">
        <v>48</v>
      </c>
      <c r="FA102" s="175">
        <v>2814150</v>
      </c>
      <c r="FB102" s="174">
        <v>320</v>
      </c>
      <c r="FC102" s="173">
        <v>2</v>
      </c>
      <c r="FD102" s="183">
        <v>55</v>
      </c>
      <c r="FE102" s="183">
        <v>3779</v>
      </c>
      <c r="FF102" s="175">
        <v>3836</v>
      </c>
      <c r="FG102" s="174"/>
      <c r="FH102" s="183">
        <v>11</v>
      </c>
      <c r="FI102" s="174">
        <v>11</v>
      </c>
      <c r="FJ102" s="176">
        <v>25</v>
      </c>
      <c r="FK102" s="174">
        <v>39559</v>
      </c>
      <c r="FL102" s="183">
        <v>23</v>
      </c>
      <c r="FM102" s="183">
        <v>8</v>
      </c>
      <c r="FN102" s="183">
        <v>32</v>
      </c>
      <c r="FO102" s="174">
        <v>39622</v>
      </c>
      <c r="FP102" s="173">
        <v>260</v>
      </c>
      <c r="FQ102" s="183"/>
      <c r="FR102" s="183"/>
      <c r="FS102" s="175">
        <v>260</v>
      </c>
      <c r="FT102" s="174">
        <v>13</v>
      </c>
      <c r="FU102" s="183">
        <v>6</v>
      </c>
      <c r="FV102" s="174">
        <v>19</v>
      </c>
      <c r="FW102" s="176">
        <v>32</v>
      </c>
      <c r="FX102" s="176">
        <v>34020</v>
      </c>
      <c r="FY102" s="174">
        <v>368</v>
      </c>
      <c r="FZ102" s="183">
        <v>123</v>
      </c>
      <c r="GA102" s="183">
        <v>41</v>
      </c>
      <c r="GB102" s="183">
        <v>12</v>
      </c>
      <c r="GC102" s="174">
        <v>544</v>
      </c>
      <c r="GD102" s="176">
        <v>5</v>
      </c>
      <c r="GE102" s="174">
        <v>26089</v>
      </c>
      <c r="GF102" s="183">
        <v>16</v>
      </c>
      <c r="GG102" s="174">
        <v>26105</v>
      </c>
      <c r="GH102" s="176">
        <v>4</v>
      </c>
      <c r="GI102" s="174">
        <v>509</v>
      </c>
      <c r="GJ102" s="183"/>
      <c r="GK102" s="183">
        <v>6</v>
      </c>
      <c r="GL102" s="174">
        <v>515</v>
      </c>
      <c r="GM102" s="176">
        <v>801</v>
      </c>
      <c r="GN102" s="174">
        <v>1103</v>
      </c>
      <c r="GO102" s="183">
        <v>109</v>
      </c>
      <c r="GP102" s="183">
        <v>11</v>
      </c>
      <c r="GQ102" s="183">
        <v>24639</v>
      </c>
      <c r="GR102" s="174">
        <v>25862</v>
      </c>
      <c r="GS102" s="176">
        <v>21058589</v>
      </c>
      <c r="GT102" s="261">
        <f>21058589/52629283</f>
        <v>0.40013064589916608</v>
      </c>
    </row>
    <row r="103" spans="2:202" s="147" customFormat="1" ht="12.75" thickBot="1" x14ac:dyDescent="0.25">
      <c r="B103" s="263" t="s">
        <v>542</v>
      </c>
      <c r="C103" s="174">
        <v>47433</v>
      </c>
      <c r="D103" s="183">
        <v>21</v>
      </c>
      <c r="E103" s="183">
        <v>37</v>
      </c>
      <c r="F103" s="183">
        <v>122</v>
      </c>
      <c r="G103" s="174">
        <v>47613</v>
      </c>
      <c r="H103" s="176">
        <v>6</v>
      </c>
      <c r="I103" s="174">
        <v>1188</v>
      </c>
      <c r="J103" s="183">
        <v>1</v>
      </c>
      <c r="K103" s="174">
        <v>1189</v>
      </c>
      <c r="L103" s="176">
        <v>30</v>
      </c>
      <c r="M103" s="176">
        <v>265587</v>
      </c>
      <c r="N103" s="174">
        <v>9889811</v>
      </c>
      <c r="O103" s="183">
        <v>210600</v>
      </c>
      <c r="P103" s="183">
        <v>14215</v>
      </c>
      <c r="Q103" s="183">
        <v>16344</v>
      </c>
      <c r="R103" s="183">
        <v>118</v>
      </c>
      <c r="S103" s="183">
        <v>19854</v>
      </c>
      <c r="T103" s="183">
        <v>146</v>
      </c>
      <c r="U103" s="183">
        <v>29</v>
      </c>
      <c r="V103" s="174">
        <v>10151117</v>
      </c>
      <c r="W103" s="173">
        <v>4565</v>
      </c>
      <c r="X103" s="183">
        <v>2452</v>
      </c>
      <c r="Y103" s="174">
        <v>7017</v>
      </c>
      <c r="Z103" s="173">
        <v>28159</v>
      </c>
      <c r="AA103" s="183">
        <v>3</v>
      </c>
      <c r="AB103" s="174">
        <v>28162</v>
      </c>
      <c r="AC103" s="173">
        <v>324899</v>
      </c>
      <c r="AD103" s="183">
        <v>1898</v>
      </c>
      <c r="AE103" s="175">
        <v>326797</v>
      </c>
      <c r="AF103" s="174">
        <v>28798</v>
      </c>
      <c r="AG103" s="183">
        <v>2</v>
      </c>
      <c r="AH103" s="183">
        <v>73</v>
      </c>
      <c r="AI103" s="183">
        <v>8288</v>
      </c>
      <c r="AJ103" s="183"/>
      <c r="AK103" s="174">
        <v>37161</v>
      </c>
      <c r="AL103" s="173">
        <v>8</v>
      </c>
      <c r="AM103" s="183">
        <v>16</v>
      </c>
      <c r="AN103" s="175">
        <v>24</v>
      </c>
      <c r="AO103" s="174">
        <v>1</v>
      </c>
      <c r="AP103" s="176">
        <v>7</v>
      </c>
      <c r="AQ103" s="174">
        <v>387</v>
      </c>
      <c r="AR103" s="183">
        <v>507</v>
      </c>
      <c r="AS103" s="183"/>
      <c r="AT103" s="174">
        <v>894</v>
      </c>
      <c r="AU103" s="173">
        <v>6401</v>
      </c>
      <c r="AV103" s="183">
        <v>16</v>
      </c>
      <c r="AW103" s="183">
        <v>6</v>
      </c>
      <c r="AX103" s="183">
        <v>121</v>
      </c>
      <c r="AY103" s="183">
        <v>0</v>
      </c>
      <c r="AZ103" s="183">
        <v>2484</v>
      </c>
      <c r="BA103" s="183">
        <v>149</v>
      </c>
      <c r="BB103" s="183">
        <v>0</v>
      </c>
      <c r="BC103" s="183">
        <v>99</v>
      </c>
      <c r="BD103" s="175">
        <v>9276</v>
      </c>
      <c r="BE103" s="174">
        <v>80</v>
      </c>
      <c r="BF103" s="176">
        <v>31188</v>
      </c>
      <c r="BG103" s="174">
        <v>750818</v>
      </c>
      <c r="BH103" s="183">
        <v>718533</v>
      </c>
      <c r="BI103" s="183">
        <v>2746183</v>
      </c>
      <c r="BJ103" s="183">
        <v>15719</v>
      </c>
      <c r="BK103" s="183">
        <v>226273</v>
      </c>
      <c r="BL103" s="183"/>
      <c r="BM103" s="174">
        <v>4457526</v>
      </c>
      <c r="BN103" s="176">
        <v>18409</v>
      </c>
      <c r="BO103" s="176">
        <v>4</v>
      </c>
      <c r="BP103" s="176">
        <v>26</v>
      </c>
      <c r="BQ103" s="176">
        <v>38902</v>
      </c>
      <c r="BR103" s="174">
        <v>49405</v>
      </c>
      <c r="BS103" s="183">
        <v>1</v>
      </c>
      <c r="BT103" s="174">
        <v>49406</v>
      </c>
      <c r="BU103" s="176">
        <v>11</v>
      </c>
      <c r="BV103" s="174">
        <v>502</v>
      </c>
      <c r="BW103" s="183">
        <v>267</v>
      </c>
      <c r="BX103" s="183">
        <v>43</v>
      </c>
      <c r="BY103" s="174">
        <v>812</v>
      </c>
      <c r="BZ103" s="173">
        <v>41</v>
      </c>
      <c r="CA103" s="183">
        <v>29</v>
      </c>
      <c r="CB103" s="183">
        <v>4</v>
      </c>
      <c r="CC103" s="183">
        <v>45</v>
      </c>
      <c r="CD103" s="183">
        <v>104</v>
      </c>
      <c r="CE103" s="183">
        <v>35</v>
      </c>
      <c r="CF103" s="183">
        <v>73</v>
      </c>
      <c r="CG103" s="183">
        <v>45</v>
      </c>
      <c r="CH103" s="183">
        <v>2</v>
      </c>
      <c r="CI103" s="183">
        <v>16</v>
      </c>
      <c r="CJ103" s="183">
        <v>61</v>
      </c>
      <c r="CK103" s="183"/>
      <c r="CL103" s="183">
        <v>4</v>
      </c>
      <c r="CM103" s="183">
        <v>7</v>
      </c>
      <c r="CN103" s="175">
        <v>466</v>
      </c>
      <c r="CO103" s="174">
        <v>128</v>
      </c>
      <c r="CP103" s="183">
        <v>1</v>
      </c>
      <c r="CQ103" s="174">
        <v>129</v>
      </c>
      <c r="CR103" s="176">
        <v>27</v>
      </c>
      <c r="CS103" s="174">
        <v>8656</v>
      </c>
      <c r="CT103" s="183">
        <v>181912</v>
      </c>
      <c r="CU103" s="183">
        <v>3555741</v>
      </c>
      <c r="CV103" s="183">
        <v>2654063</v>
      </c>
      <c r="CW103" s="183">
        <v>1554</v>
      </c>
      <c r="CX103" s="183">
        <v>1022</v>
      </c>
      <c r="CY103" s="183">
        <v>624</v>
      </c>
      <c r="CZ103" s="183">
        <v>299</v>
      </c>
      <c r="DA103" s="183">
        <v>66</v>
      </c>
      <c r="DB103" s="183">
        <v>457</v>
      </c>
      <c r="DC103" s="183">
        <v>59</v>
      </c>
      <c r="DD103" s="174">
        <v>6404453</v>
      </c>
      <c r="DE103" s="173">
        <v>1229060</v>
      </c>
      <c r="DF103" s="183">
        <v>763</v>
      </c>
      <c r="DG103" s="183">
        <v>39164</v>
      </c>
      <c r="DH103" s="183">
        <v>103528</v>
      </c>
      <c r="DI103" s="183">
        <v>1640</v>
      </c>
      <c r="DJ103" s="183">
        <v>2718</v>
      </c>
      <c r="DK103" s="183">
        <v>11</v>
      </c>
      <c r="DL103" s="175">
        <v>1376884</v>
      </c>
      <c r="DM103" s="174">
        <v>0</v>
      </c>
      <c r="DN103" s="176">
        <v>17</v>
      </c>
      <c r="DO103" s="174">
        <v>14</v>
      </c>
      <c r="DP103" s="183">
        <v>4</v>
      </c>
      <c r="DQ103" s="174">
        <v>18</v>
      </c>
      <c r="DR103" s="176">
        <v>139090</v>
      </c>
      <c r="DS103" s="174">
        <v>1</v>
      </c>
      <c r="DT103" s="183"/>
      <c r="DU103" s="174">
        <v>1</v>
      </c>
      <c r="DV103" s="173">
        <v>3122</v>
      </c>
      <c r="DW103" s="183">
        <v>38</v>
      </c>
      <c r="DX103" s="175">
        <v>3160</v>
      </c>
      <c r="DY103" s="174">
        <v>36157</v>
      </c>
      <c r="DZ103" s="176">
        <v>3019</v>
      </c>
      <c r="EA103" s="174">
        <v>471595</v>
      </c>
      <c r="EB103" s="183">
        <v>4</v>
      </c>
      <c r="EC103" s="174">
        <v>471599</v>
      </c>
      <c r="ED103" s="176">
        <v>3185</v>
      </c>
      <c r="EE103" s="176">
        <v>0</v>
      </c>
      <c r="EF103" s="174">
        <v>30411</v>
      </c>
      <c r="EG103" s="183">
        <v>1486</v>
      </c>
      <c r="EH103" s="183">
        <v>4380</v>
      </c>
      <c r="EI103" s="183">
        <v>60</v>
      </c>
      <c r="EJ103" s="183">
        <v>241</v>
      </c>
      <c r="EK103" s="183"/>
      <c r="EL103" s="183"/>
      <c r="EM103" s="174">
        <v>36578</v>
      </c>
      <c r="EN103" s="173">
        <v>230760</v>
      </c>
      <c r="EO103" s="183">
        <v>1562172</v>
      </c>
      <c r="EP103" s="183">
        <v>16919</v>
      </c>
      <c r="EQ103" s="183">
        <v>263380</v>
      </c>
      <c r="ER103" s="183">
        <v>698692</v>
      </c>
      <c r="ES103" s="183">
        <v>1740</v>
      </c>
      <c r="ET103" s="183">
        <v>147002</v>
      </c>
      <c r="EU103" s="183">
        <v>1436</v>
      </c>
      <c r="EV103" s="183">
        <v>1382</v>
      </c>
      <c r="EW103" s="183">
        <v>930</v>
      </c>
      <c r="EX103" s="183">
        <v>15</v>
      </c>
      <c r="EY103" s="183">
        <v>16394</v>
      </c>
      <c r="EZ103" s="183">
        <v>52</v>
      </c>
      <c r="FA103" s="175">
        <v>2940874</v>
      </c>
      <c r="FB103" s="174">
        <v>2984</v>
      </c>
      <c r="FC103" s="173">
        <v>5</v>
      </c>
      <c r="FD103" s="183">
        <v>68</v>
      </c>
      <c r="FE103" s="183">
        <v>3787</v>
      </c>
      <c r="FF103" s="175">
        <v>3860</v>
      </c>
      <c r="FG103" s="174">
        <v>1</v>
      </c>
      <c r="FH103" s="183">
        <v>12</v>
      </c>
      <c r="FI103" s="174">
        <v>13</v>
      </c>
      <c r="FJ103" s="176">
        <v>359</v>
      </c>
      <c r="FK103" s="174">
        <v>39867</v>
      </c>
      <c r="FL103" s="183">
        <v>45</v>
      </c>
      <c r="FM103" s="183">
        <v>13</v>
      </c>
      <c r="FN103" s="183">
        <v>95</v>
      </c>
      <c r="FO103" s="174">
        <v>40020</v>
      </c>
      <c r="FP103" s="173">
        <v>267</v>
      </c>
      <c r="FQ103" s="183"/>
      <c r="FR103" s="183"/>
      <c r="FS103" s="175">
        <v>267</v>
      </c>
      <c r="FT103" s="174">
        <v>27</v>
      </c>
      <c r="FU103" s="183">
        <v>6</v>
      </c>
      <c r="FV103" s="174">
        <v>33</v>
      </c>
      <c r="FW103" s="176">
        <v>33</v>
      </c>
      <c r="FX103" s="176">
        <v>34602</v>
      </c>
      <c r="FY103" s="174">
        <v>492</v>
      </c>
      <c r="FZ103" s="183">
        <v>431</v>
      </c>
      <c r="GA103" s="183">
        <v>365</v>
      </c>
      <c r="GB103" s="183">
        <v>26</v>
      </c>
      <c r="GC103" s="174">
        <v>1314</v>
      </c>
      <c r="GD103" s="176">
        <v>6</v>
      </c>
      <c r="GE103" s="174">
        <v>26308</v>
      </c>
      <c r="GF103" s="183">
        <v>41</v>
      </c>
      <c r="GG103" s="174">
        <v>26349</v>
      </c>
      <c r="GH103" s="176">
        <v>4</v>
      </c>
      <c r="GI103" s="174">
        <v>539</v>
      </c>
      <c r="GJ103" s="183"/>
      <c r="GK103" s="183">
        <v>6</v>
      </c>
      <c r="GL103" s="174">
        <v>545</v>
      </c>
      <c r="GM103" s="176">
        <v>1209</v>
      </c>
      <c r="GN103" s="174">
        <v>1460</v>
      </c>
      <c r="GO103" s="183">
        <v>758</v>
      </c>
      <c r="GP103" s="183">
        <v>220</v>
      </c>
      <c r="GQ103" s="183">
        <v>24707</v>
      </c>
      <c r="GR103" s="174">
        <v>27145</v>
      </c>
      <c r="GS103" s="176">
        <v>27025645</v>
      </c>
      <c r="GT103" s="261">
        <f>27025645/52629283</f>
        <v>0.51350965583171637</v>
      </c>
    </row>
    <row r="104" spans="2:202" s="147" customFormat="1" ht="12.75" thickBot="1" x14ac:dyDescent="0.25">
      <c r="B104" s="263" t="s">
        <v>662</v>
      </c>
      <c r="C104" s="174">
        <v>2</v>
      </c>
      <c r="D104" s="183"/>
      <c r="E104" s="183"/>
      <c r="F104" s="183"/>
      <c r="G104" s="174">
        <v>2</v>
      </c>
      <c r="H104" s="176"/>
      <c r="I104" s="174">
        <v>6</v>
      </c>
      <c r="J104" s="183"/>
      <c r="K104" s="174">
        <v>6</v>
      </c>
      <c r="L104" s="176"/>
      <c r="M104" s="176">
        <v>17</v>
      </c>
      <c r="N104" s="174">
        <v>50</v>
      </c>
      <c r="O104" s="183"/>
      <c r="P104" s="183"/>
      <c r="Q104" s="183">
        <v>14</v>
      </c>
      <c r="R104" s="183"/>
      <c r="S104" s="183">
        <v>1</v>
      </c>
      <c r="T104" s="183"/>
      <c r="U104" s="183"/>
      <c r="V104" s="174">
        <v>65</v>
      </c>
      <c r="W104" s="173">
        <v>1</v>
      </c>
      <c r="X104" s="183">
        <v>2</v>
      </c>
      <c r="Y104" s="174">
        <v>3</v>
      </c>
      <c r="Z104" s="173">
        <v>13</v>
      </c>
      <c r="AA104" s="183"/>
      <c r="AB104" s="174">
        <v>13</v>
      </c>
      <c r="AC104" s="173">
        <v>36</v>
      </c>
      <c r="AD104" s="183"/>
      <c r="AE104" s="175">
        <v>36</v>
      </c>
      <c r="AF104" s="174">
        <v>3</v>
      </c>
      <c r="AG104" s="183"/>
      <c r="AH104" s="183"/>
      <c r="AI104" s="183"/>
      <c r="AJ104" s="183"/>
      <c r="AK104" s="174">
        <v>3</v>
      </c>
      <c r="AL104" s="173"/>
      <c r="AM104" s="183"/>
      <c r="AN104" s="175"/>
      <c r="AO104" s="174"/>
      <c r="AP104" s="176"/>
      <c r="AQ104" s="174"/>
      <c r="AR104" s="183"/>
      <c r="AS104" s="183"/>
      <c r="AT104" s="174"/>
      <c r="AU104" s="173"/>
      <c r="AV104" s="183"/>
      <c r="AW104" s="183"/>
      <c r="AX104" s="183"/>
      <c r="AY104" s="183"/>
      <c r="AZ104" s="183">
        <v>1</v>
      </c>
      <c r="BA104" s="183"/>
      <c r="BB104" s="183"/>
      <c r="BC104" s="183"/>
      <c r="BD104" s="175">
        <v>1</v>
      </c>
      <c r="BE104" s="174"/>
      <c r="BF104" s="176"/>
      <c r="BG104" s="174"/>
      <c r="BH104" s="183">
        <v>2</v>
      </c>
      <c r="BI104" s="183">
        <v>62</v>
      </c>
      <c r="BJ104" s="183"/>
      <c r="BK104" s="183">
        <v>3</v>
      </c>
      <c r="BL104" s="183"/>
      <c r="BM104" s="174">
        <v>67</v>
      </c>
      <c r="BN104" s="176"/>
      <c r="BO104" s="176"/>
      <c r="BP104" s="176"/>
      <c r="BQ104" s="176">
        <v>0</v>
      </c>
      <c r="BR104" s="174"/>
      <c r="BS104" s="183"/>
      <c r="BT104" s="174"/>
      <c r="BU104" s="176"/>
      <c r="BV104" s="174">
        <v>2</v>
      </c>
      <c r="BW104" s="183"/>
      <c r="BX104" s="183">
        <v>1</v>
      </c>
      <c r="BY104" s="174">
        <v>3</v>
      </c>
      <c r="BZ104" s="173"/>
      <c r="CA104" s="183"/>
      <c r="CB104" s="183"/>
      <c r="CC104" s="183"/>
      <c r="CD104" s="183"/>
      <c r="CE104" s="183"/>
      <c r="CF104" s="183">
        <v>0</v>
      </c>
      <c r="CG104" s="183"/>
      <c r="CH104" s="183"/>
      <c r="CI104" s="183"/>
      <c r="CJ104" s="183"/>
      <c r="CK104" s="183"/>
      <c r="CL104" s="183"/>
      <c r="CM104" s="183"/>
      <c r="CN104" s="175">
        <v>0</v>
      </c>
      <c r="CO104" s="174">
        <v>0</v>
      </c>
      <c r="CP104" s="183"/>
      <c r="CQ104" s="174">
        <v>0</v>
      </c>
      <c r="CR104" s="176"/>
      <c r="CS104" s="174">
        <v>5</v>
      </c>
      <c r="CT104" s="183"/>
      <c r="CU104" s="183">
        <v>586</v>
      </c>
      <c r="CV104" s="183">
        <v>94</v>
      </c>
      <c r="CW104" s="183"/>
      <c r="CX104" s="183"/>
      <c r="CY104" s="183">
        <v>4</v>
      </c>
      <c r="CZ104" s="183">
        <v>1</v>
      </c>
      <c r="DA104" s="183"/>
      <c r="DB104" s="183">
        <v>1</v>
      </c>
      <c r="DC104" s="183"/>
      <c r="DD104" s="174">
        <v>691</v>
      </c>
      <c r="DE104" s="173">
        <v>23</v>
      </c>
      <c r="DF104" s="183"/>
      <c r="DG104" s="183"/>
      <c r="DH104" s="183">
        <v>3</v>
      </c>
      <c r="DI104" s="183"/>
      <c r="DJ104" s="183"/>
      <c r="DK104" s="183"/>
      <c r="DL104" s="175">
        <v>26</v>
      </c>
      <c r="DM104" s="174"/>
      <c r="DN104" s="176"/>
      <c r="DO104" s="174"/>
      <c r="DP104" s="183"/>
      <c r="DQ104" s="174"/>
      <c r="DR104" s="176"/>
      <c r="DS104" s="174"/>
      <c r="DT104" s="183"/>
      <c r="DU104" s="174"/>
      <c r="DV104" s="173">
        <v>16</v>
      </c>
      <c r="DW104" s="183"/>
      <c r="DX104" s="175">
        <v>16</v>
      </c>
      <c r="DY104" s="174"/>
      <c r="DZ104" s="176"/>
      <c r="EA104" s="174"/>
      <c r="EB104" s="183"/>
      <c r="EC104" s="174"/>
      <c r="ED104" s="176"/>
      <c r="EE104" s="176"/>
      <c r="EF104" s="174">
        <v>0</v>
      </c>
      <c r="EG104" s="183">
        <v>2</v>
      </c>
      <c r="EH104" s="183">
        <v>0</v>
      </c>
      <c r="EI104" s="183"/>
      <c r="EJ104" s="183"/>
      <c r="EK104" s="183"/>
      <c r="EL104" s="183"/>
      <c r="EM104" s="174">
        <v>2</v>
      </c>
      <c r="EN104" s="173"/>
      <c r="EO104" s="183">
        <v>19</v>
      </c>
      <c r="EP104" s="183"/>
      <c r="EQ104" s="183">
        <v>24</v>
      </c>
      <c r="ER104" s="183">
        <v>9</v>
      </c>
      <c r="ES104" s="183"/>
      <c r="ET104" s="183">
        <v>0</v>
      </c>
      <c r="EU104" s="183">
        <v>1</v>
      </c>
      <c r="EV104" s="183">
        <v>0</v>
      </c>
      <c r="EW104" s="183">
        <v>1</v>
      </c>
      <c r="EX104" s="183"/>
      <c r="EY104" s="183"/>
      <c r="EZ104" s="183"/>
      <c r="FA104" s="175">
        <v>54</v>
      </c>
      <c r="FB104" s="174"/>
      <c r="FC104" s="173"/>
      <c r="FD104" s="183"/>
      <c r="FE104" s="183"/>
      <c r="FF104" s="175"/>
      <c r="FG104" s="174"/>
      <c r="FH104" s="183"/>
      <c r="FI104" s="174"/>
      <c r="FJ104" s="176"/>
      <c r="FK104" s="174"/>
      <c r="FL104" s="183">
        <v>0</v>
      </c>
      <c r="FM104" s="183"/>
      <c r="FN104" s="183"/>
      <c r="FO104" s="174">
        <v>0</v>
      </c>
      <c r="FP104" s="173"/>
      <c r="FQ104" s="183"/>
      <c r="FR104" s="183"/>
      <c r="FS104" s="175"/>
      <c r="FT104" s="174"/>
      <c r="FU104" s="183"/>
      <c r="FV104" s="174"/>
      <c r="FW104" s="176"/>
      <c r="FX104" s="176">
        <v>0</v>
      </c>
      <c r="FY104" s="174"/>
      <c r="FZ104" s="183">
        <v>10</v>
      </c>
      <c r="GA104" s="183">
        <v>10</v>
      </c>
      <c r="GB104" s="183"/>
      <c r="GC104" s="174">
        <v>20</v>
      </c>
      <c r="GD104" s="176"/>
      <c r="GE104" s="174">
        <v>4</v>
      </c>
      <c r="GF104" s="183"/>
      <c r="GG104" s="174">
        <v>4</v>
      </c>
      <c r="GH104" s="176"/>
      <c r="GI104" s="174">
        <v>1</v>
      </c>
      <c r="GJ104" s="183"/>
      <c r="GK104" s="183"/>
      <c r="GL104" s="174">
        <v>1</v>
      </c>
      <c r="GM104" s="176">
        <v>3</v>
      </c>
      <c r="GN104" s="174"/>
      <c r="GO104" s="183"/>
      <c r="GP104" s="183"/>
      <c r="GQ104" s="183"/>
      <c r="GR104" s="174"/>
      <c r="GS104" s="176">
        <v>1033</v>
      </c>
      <c r="GT104" s="261">
        <f>1033/52629283</f>
        <v>1.9627856225972146E-5</v>
      </c>
    </row>
    <row r="105" spans="2:202" s="147" customFormat="1" x14ac:dyDescent="0.2">
      <c r="B105" s="262" t="s">
        <v>31</v>
      </c>
      <c r="C105" s="166">
        <v>248</v>
      </c>
      <c r="D105" s="182"/>
      <c r="E105" s="182"/>
      <c r="F105" s="182"/>
      <c r="G105" s="166">
        <v>248</v>
      </c>
      <c r="H105" s="168"/>
      <c r="I105" s="166">
        <v>10</v>
      </c>
      <c r="J105" s="182"/>
      <c r="K105" s="166">
        <v>10</v>
      </c>
      <c r="L105" s="168">
        <v>1</v>
      </c>
      <c r="M105" s="168">
        <v>3302</v>
      </c>
      <c r="N105" s="166">
        <v>4979</v>
      </c>
      <c r="O105" s="182">
        <v>38</v>
      </c>
      <c r="P105" s="182">
        <v>352</v>
      </c>
      <c r="Q105" s="182">
        <v>696</v>
      </c>
      <c r="R105" s="182">
        <v>6</v>
      </c>
      <c r="S105" s="182">
        <v>1767</v>
      </c>
      <c r="T105" s="182">
        <v>3</v>
      </c>
      <c r="U105" s="182">
        <v>0</v>
      </c>
      <c r="V105" s="166">
        <v>7841</v>
      </c>
      <c r="W105" s="165">
        <v>24</v>
      </c>
      <c r="X105" s="182">
        <v>36</v>
      </c>
      <c r="Y105" s="166">
        <v>60</v>
      </c>
      <c r="Z105" s="165">
        <v>597</v>
      </c>
      <c r="AA105" s="182"/>
      <c r="AB105" s="166">
        <v>597</v>
      </c>
      <c r="AC105" s="165">
        <v>21428</v>
      </c>
      <c r="AD105" s="182">
        <v>25</v>
      </c>
      <c r="AE105" s="167">
        <v>21453</v>
      </c>
      <c r="AF105" s="166">
        <v>607</v>
      </c>
      <c r="AG105" s="182"/>
      <c r="AH105" s="182"/>
      <c r="AI105" s="182"/>
      <c r="AJ105" s="182"/>
      <c r="AK105" s="166">
        <v>607</v>
      </c>
      <c r="AL105" s="165"/>
      <c r="AM105" s="182">
        <v>2</v>
      </c>
      <c r="AN105" s="167">
        <v>2</v>
      </c>
      <c r="AO105" s="166"/>
      <c r="AP105" s="168"/>
      <c r="AQ105" s="166"/>
      <c r="AR105" s="182">
        <v>5</v>
      </c>
      <c r="AS105" s="182"/>
      <c r="AT105" s="166">
        <v>5</v>
      </c>
      <c r="AU105" s="165">
        <v>476</v>
      </c>
      <c r="AV105" s="182"/>
      <c r="AW105" s="182"/>
      <c r="AX105" s="182">
        <v>0</v>
      </c>
      <c r="AY105" s="182"/>
      <c r="AZ105" s="182">
        <v>1188</v>
      </c>
      <c r="BA105" s="182">
        <v>7</v>
      </c>
      <c r="BB105" s="182">
        <v>0</v>
      </c>
      <c r="BC105" s="182">
        <v>51</v>
      </c>
      <c r="BD105" s="167">
        <v>1722</v>
      </c>
      <c r="BE105" s="166">
        <v>2</v>
      </c>
      <c r="BF105" s="168">
        <v>9</v>
      </c>
      <c r="BG105" s="166">
        <v>117</v>
      </c>
      <c r="BH105" s="182">
        <v>1367</v>
      </c>
      <c r="BI105" s="182">
        <v>957</v>
      </c>
      <c r="BJ105" s="182">
        <v>247</v>
      </c>
      <c r="BK105" s="182">
        <v>60</v>
      </c>
      <c r="BL105" s="182"/>
      <c r="BM105" s="166">
        <v>2748</v>
      </c>
      <c r="BN105" s="168">
        <v>3</v>
      </c>
      <c r="BO105" s="168"/>
      <c r="BP105" s="168"/>
      <c r="BQ105" s="168">
        <v>3</v>
      </c>
      <c r="BR105" s="166">
        <v>29</v>
      </c>
      <c r="BS105" s="182">
        <v>1</v>
      </c>
      <c r="BT105" s="166">
        <v>30</v>
      </c>
      <c r="BU105" s="168"/>
      <c r="BV105" s="166">
        <v>8</v>
      </c>
      <c r="BW105" s="182">
        <v>11</v>
      </c>
      <c r="BX105" s="182">
        <v>1</v>
      </c>
      <c r="BY105" s="166">
        <v>20</v>
      </c>
      <c r="BZ105" s="165"/>
      <c r="CA105" s="182"/>
      <c r="CB105" s="182"/>
      <c r="CC105" s="182"/>
      <c r="CD105" s="182"/>
      <c r="CE105" s="182"/>
      <c r="CF105" s="182"/>
      <c r="CG105" s="182"/>
      <c r="CH105" s="182"/>
      <c r="CI105" s="182"/>
      <c r="CJ105" s="182"/>
      <c r="CK105" s="182"/>
      <c r="CL105" s="182">
        <v>1</v>
      </c>
      <c r="CM105" s="182"/>
      <c r="CN105" s="167">
        <v>1</v>
      </c>
      <c r="CO105" s="166"/>
      <c r="CP105" s="182"/>
      <c r="CQ105" s="166"/>
      <c r="CR105" s="168"/>
      <c r="CS105" s="166">
        <v>69</v>
      </c>
      <c r="CT105" s="182">
        <v>12109</v>
      </c>
      <c r="CU105" s="182">
        <v>117279</v>
      </c>
      <c r="CV105" s="182">
        <v>19644</v>
      </c>
      <c r="CW105" s="182">
        <v>0</v>
      </c>
      <c r="CX105" s="182">
        <v>1</v>
      </c>
      <c r="CY105" s="182"/>
      <c r="CZ105" s="182">
        <v>0</v>
      </c>
      <c r="DA105" s="182"/>
      <c r="DB105" s="182">
        <v>1</v>
      </c>
      <c r="DC105" s="182"/>
      <c r="DD105" s="166">
        <v>149103</v>
      </c>
      <c r="DE105" s="165">
        <v>1800</v>
      </c>
      <c r="DF105" s="182">
        <v>2</v>
      </c>
      <c r="DG105" s="182">
        <v>840</v>
      </c>
      <c r="DH105" s="182">
        <v>3172</v>
      </c>
      <c r="DI105" s="182">
        <v>288</v>
      </c>
      <c r="DJ105" s="182">
        <v>33</v>
      </c>
      <c r="DK105" s="182">
        <v>1</v>
      </c>
      <c r="DL105" s="167">
        <v>6136</v>
      </c>
      <c r="DM105" s="166"/>
      <c r="DN105" s="168"/>
      <c r="DO105" s="166"/>
      <c r="DP105" s="182"/>
      <c r="DQ105" s="166"/>
      <c r="DR105" s="168">
        <v>112</v>
      </c>
      <c r="DS105" s="166"/>
      <c r="DT105" s="182"/>
      <c r="DU105" s="166"/>
      <c r="DV105" s="165">
        <v>1</v>
      </c>
      <c r="DW105" s="182">
        <v>1</v>
      </c>
      <c r="DX105" s="167">
        <v>2</v>
      </c>
      <c r="DY105" s="166">
        <v>4</v>
      </c>
      <c r="DZ105" s="168">
        <v>2</v>
      </c>
      <c r="EA105" s="166">
        <v>224</v>
      </c>
      <c r="EB105" s="182"/>
      <c r="EC105" s="166">
        <v>224</v>
      </c>
      <c r="ED105" s="168"/>
      <c r="EE105" s="168"/>
      <c r="EF105" s="166">
        <v>64</v>
      </c>
      <c r="EG105" s="182">
        <v>7</v>
      </c>
      <c r="EH105" s="182">
        <v>113</v>
      </c>
      <c r="EI105" s="182"/>
      <c r="EJ105" s="182"/>
      <c r="EK105" s="182"/>
      <c r="EL105" s="182"/>
      <c r="EM105" s="166">
        <v>184</v>
      </c>
      <c r="EN105" s="165">
        <v>1470</v>
      </c>
      <c r="EO105" s="182">
        <v>1605</v>
      </c>
      <c r="EP105" s="182">
        <v>810</v>
      </c>
      <c r="EQ105" s="182">
        <v>1432</v>
      </c>
      <c r="ER105" s="182">
        <v>1164</v>
      </c>
      <c r="ES105" s="182">
        <v>29</v>
      </c>
      <c r="ET105" s="182">
        <v>4197</v>
      </c>
      <c r="EU105" s="182">
        <v>91</v>
      </c>
      <c r="EV105" s="182">
        <v>68</v>
      </c>
      <c r="EW105" s="182">
        <v>26</v>
      </c>
      <c r="EX105" s="182"/>
      <c r="EY105" s="182">
        <v>144</v>
      </c>
      <c r="EZ105" s="182">
        <v>4</v>
      </c>
      <c r="FA105" s="167">
        <v>11040</v>
      </c>
      <c r="FB105" s="166">
        <v>1</v>
      </c>
      <c r="FC105" s="165"/>
      <c r="FD105" s="182"/>
      <c r="FE105" s="182"/>
      <c r="FF105" s="167"/>
      <c r="FG105" s="166"/>
      <c r="FH105" s="182"/>
      <c r="FI105" s="166"/>
      <c r="FJ105" s="168"/>
      <c r="FK105" s="166">
        <v>31</v>
      </c>
      <c r="FL105" s="182"/>
      <c r="FM105" s="182"/>
      <c r="FN105" s="182"/>
      <c r="FO105" s="166">
        <v>31</v>
      </c>
      <c r="FP105" s="165">
        <v>0</v>
      </c>
      <c r="FQ105" s="182"/>
      <c r="FR105" s="182"/>
      <c r="FS105" s="167">
        <v>0</v>
      </c>
      <c r="FT105" s="166"/>
      <c r="FU105" s="182"/>
      <c r="FV105" s="166"/>
      <c r="FW105" s="168"/>
      <c r="FX105" s="168">
        <v>200</v>
      </c>
      <c r="FY105" s="166">
        <v>3</v>
      </c>
      <c r="FZ105" s="182"/>
      <c r="GA105" s="182"/>
      <c r="GB105" s="182"/>
      <c r="GC105" s="166">
        <v>3</v>
      </c>
      <c r="GD105" s="168"/>
      <c r="GE105" s="166">
        <v>144</v>
      </c>
      <c r="GF105" s="182"/>
      <c r="GG105" s="166">
        <v>144</v>
      </c>
      <c r="GH105" s="168"/>
      <c r="GI105" s="166">
        <v>16</v>
      </c>
      <c r="GJ105" s="182"/>
      <c r="GK105" s="182"/>
      <c r="GL105" s="166">
        <v>16</v>
      </c>
      <c r="GM105" s="168"/>
      <c r="GN105" s="166">
        <v>6</v>
      </c>
      <c r="GO105" s="182">
        <v>2</v>
      </c>
      <c r="GP105" s="182"/>
      <c r="GQ105" s="182"/>
      <c r="GR105" s="166">
        <v>8</v>
      </c>
      <c r="GS105" s="168">
        <v>205874</v>
      </c>
      <c r="GT105" s="234">
        <f>205874/52629283</f>
        <v>3.9117766434325161E-3</v>
      </c>
    </row>
    <row r="106" spans="2:202" s="147" customFormat="1" x14ac:dyDescent="0.2">
      <c r="B106" s="267" t="s">
        <v>55</v>
      </c>
      <c r="C106" s="178">
        <v>227</v>
      </c>
      <c r="D106" s="181"/>
      <c r="E106" s="181"/>
      <c r="F106" s="181"/>
      <c r="G106" s="178">
        <v>227</v>
      </c>
      <c r="H106" s="180"/>
      <c r="I106" s="178">
        <v>17</v>
      </c>
      <c r="J106" s="181"/>
      <c r="K106" s="178">
        <v>17</v>
      </c>
      <c r="L106" s="180"/>
      <c r="M106" s="180">
        <v>2863</v>
      </c>
      <c r="N106" s="178">
        <v>11108</v>
      </c>
      <c r="O106" s="181">
        <v>78</v>
      </c>
      <c r="P106" s="181">
        <v>783</v>
      </c>
      <c r="Q106" s="181">
        <v>885</v>
      </c>
      <c r="R106" s="181">
        <v>7</v>
      </c>
      <c r="S106" s="181">
        <v>543</v>
      </c>
      <c r="T106" s="181">
        <v>0</v>
      </c>
      <c r="U106" s="181">
        <v>0</v>
      </c>
      <c r="V106" s="178">
        <v>13404</v>
      </c>
      <c r="W106" s="177">
        <v>17</v>
      </c>
      <c r="X106" s="181">
        <v>10</v>
      </c>
      <c r="Y106" s="178">
        <v>27</v>
      </c>
      <c r="Z106" s="177">
        <v>476</v>
      </c>
      <c r="AA106" s="181"/>
      <c r="AB106" s="178">
        <v>476</v>
      </c>
      <c r="AC106" s="177">
        <v>47768</v>
      </c>
      <c r="AD106" s="181">
        <v>33</v>
      </c>
      <c r="AE106" s="179">
        <v>47801</v>
      </c>
      <c r="AF106" s="178">
        <v>542</v>
      </c>
      <c r="AG106" s="181"/>
      <c r="AH106" s="181"/>
      <c r="AI106" s="181">
        <v>13</v>
      </c>
      <c r="AJ106" s="181"/>
      <c r="AK106" s="178">
        <v>555</v>
      </c>
      <c r="AL106" s="177"/>
      <c r="AM106" s="181"/>
      <c r="AN106" s="179"/>
      <c r="AO106" s="178"/>
      <c r="AP106" s="180"/>
      <c r="AQ106" s="178"/>
      <c r="AR106" s="181">
        <v>12</v>
      </c>
      <c r="AS106" s="181"/>
      <c r="AT106" s="178">
        <v>12</v>
      </c>
      <c r="AU106" s="177">
        <v>359</v>
      </c>
      <c r="AV106" s="181"/>
      <c r="AW106" s="181"/>
      <c r="AX106" s="181"/>
      <c r="AY106" s="181"/>
      <c r="AZ106" s="181">
        <v>554</v>
      </c>
      <c r="BA106" s="181">
        <v>3</v>
      </c>
      <c r="BB106" s="181">
        <v>0</v>
      </c>
      <c r="BC106" s="181"/>
      <c r="BD106" s="179">
        <v>916</v>
      </c>
      <c r="BE106" s="178">
        <v>3</v>
      </c>
      <c r="BF106" s="180">
        <v>7</v>
      </c>
      <c r="BG106" s="178">
        <v>152</v>
      </c>
      <c r="BH106" s="181">
        <v>1135</v>
      </c>
      <c r="BI106" s="181">
        <v>889</v>
      </c>
      <c r="BJ106" s="181">
        <v>157</v>
      </c>
      <c r="BK106" s="181">
        <v>123</v>
      </c>
      <c r="BL106" s="181"/>
      <c r="BM106" s="178">
        <v>2456</v>
      </c>
      <c r="BN106" s="180">
        <v>5</v>
      </c>
      <c r="BO106" s="180"/>
      <c r="BP106" s="180"/>
      <c r="BQ106" s="180">
        <v>12</v>
      </c>
      <c r="BR106" s="178">
        <v>116</v>
      </c>
      <c r="BS106" s="181"/>
      <c r="BT106" s="178">
        <v>116</v>
      </c>
      <c r="BU106" s="180"/>
      <c r="BV106" s="178">
        <v>13</v>
      </c>
      <c r="BW106" s="181">
        <v>29</v>
      </c>
      <c r="BX106" s="181">
        <v>2</v>
      </c>
      <c r="BY106" s="178">
        <v>44</v>
      </c>
      <c r="BZ106" s="177"/>
      <c r="CA106" s="181"/>
      <c r="CB106" s="181"/>
      <c r="CC106" s="181"/>
      <c r="CD106" s="181"/>
      <c r="CE106" s="181"/>
      <c r="CF106" s="181">
        <v>0</v>
      </c>
      <c r="CG106" s="181"/>
      <c r="CH106" s="181"/>
      <c r="CI106" s="181"/>
      <c r="CJ106" s="181"/>
      <c r="CK106" s="181"/>
      <c r="CL106" s="181">
        <v>8</v>
      </c>
      <c r="CM106" s="181"/>
      <c r="CN106" s="179">
        <v>8</v>
      </c>
      <c r="CO106" s="178"/>
      <c r="CP106" s="181"/>
      <c r="CQ106" s="178"/>
      <c r="CR106" s="180"/>
      <c r="CS106" s="178">
        <v>114</v>
      </c>
      <c r="CT106" s="181">
        <v>19590</v>
      </c>
      <c r="CU106" s="181">
        <v>170694</v>
      </c>
      <c r="CV106" s="181">
        <v>22168</v>
      </c>
      <c r="CW106" s="181">
        <v>0</v>
      </c>
      <c r="CX106" s="181">
        <v>4</v>
      </c>
      <c r="CY106" s="181">
        <v>0</v>
      </c>
      <c r="CZ106" s="181"/>
      <c r="DA106" s="181"/>
      <c r="DB106" s="181"/>
      <c r="DC106" s="181">
        <v>10</v>
      </c>
      <c r="DD106" s="178">
        <v>212580</v>
      </c>
      <c r="DE106" s="177">
        <v>3951</v>
      </c>
      <c r="DF106" s="181">
        <v>2</v>
      </c>
      <c r="DG106" s="181">
        <v>991</v>
      </c>
      <c r="DH106" s="181">
        <v>3689</v>
      </c>
      <c r="DI106" s="181">
        <v>225</v>
      </c>
      <c r="DJ106" s="181">
        <v>59</v>
      </c>
      <c r="DK106" s="181"/>
      <c r="DL106" s="179">
        <v>8917</v>
      </c>
      <c r="DM106" s="178"/>
      <c r="DN106" s="180"/>
      <c r="DO106" s="178"/>
      <c r="DP106" s="181">
        <v>1</v>
      </c>
      <c r="DQ106" s="178">
        <v>1</v>
      </c>
      <c r="DR106" s="180">
        <v>122</v>
      </c>
      <c r="DS106" s="178">
        <v>1</v>
      </c>
      <c r="DT106" s="181"/>
      <c r="DU106" s="178">
        <v>1</v>
      </c>
      <c r="DV106" s="177">
        <v>2</v>
      </c>
      <c r="DW106" s="181"/>
      <c r="DX106" s="179">
        <v>2</v>
      </c>
      <c r="DY106" s="178">
        <v>19</v>
      </c>
      <c r="DZ106" s="180"/>
      <c r="EA106" s="178">
        <v>295</v>
      </c>
      <c r="EB106" s="181"/>
      <c r="EC106" s="178">
        <v>295</v>
      </c>
      <c r="ED106" s="180">
        <v>1</v>
      </c>
      <c r="EE106" s="180"/>
      <c r="EF106" s="178">
        <v>135</v>
      </c>
      <c r="EG106" s="181">
        <v>3</v>
      </c>
      <c r="EH106" s="181">
        <v>84</v>
      </c>
      <c r="EI106" s="181"/>
      <c r="EJ106" s="181">
        <v>3</v>
      </c>
      <c r="EK106" s="181"/>
      <c r="EL106" s="181"/>
      <c r="EM106" s="178">
        <v>225</v>
      </c>
      <c r="EN106" s="177">
        <v>766</v>
      </c>
      <c r="EO106" s="181">
        <v>1259</v>
      </c>
      <c r="EP106" s="181">
        <v>403</v>
      </c>
      <c r="EQ106" s="181">
        <v>1268</v>
      </c>
      <c r="ER106" s="181">
        <v>1589</v>
      </c>
      <c r="ES106" s="181">
        <v>53</v>
      </c>
      <c r="ET106" s="181">
        <v>4860</v>
      </c>
      <c r="EU106" s="181">
        <v>47</v>
      </c>
      <c r="EV106" s="181">
        <v>71</v>
      </c>
      <c r="EW106" s="181">
        <v>11</v>
      </c>
      <c r="EX106" s="181"/>
      <c r="EY106" s="181">
        <v>310</v>
      </c>
      <c r="EZ106" s="181">
        <v>1</v>
      </c>
      <c r="FA106" s="179">
        <v>10638</v>
      </c>
      <c r="FB106" s="178">
        <v>2</v>
      </c>
      <c r="FC106" s="177"/>
      <c r="FD106" s="181"/>
      <c r="FE106" s="181">
        <v>1</v>
      </c>
      <c r="FF106" s="179">
        <v>1</v>
      </c>
      <c r="FG106" s="178"/>
      <c r="FH106" s="181">
        <v>1</v>
      </c>
      <c r="FI106" s="178">
        <v>1</v>
      </c>
      <c r="FJ106" s="180"/>
      <c r="FK106" s="178">
        <v>31</v>
      </c>
      <c r="FL106" s="181"/>
      <c r="FM106" s="181"/>
      <c r="FN106" s="181"/>
      <c r="FO106" s="178">
        <v>31</v>
      </c>
      <c r="FP106" s="177"/>
      <c r="FQ106" s="181"/>
      <c r="FR106" s="181"/>
      <c r="FS106" s="179"/>
      <c r="FT106" s="178"/>
      <c r="FU106" s="181">
        <v>1</v>
      </c>
      <c r="FV106" s="178">
        <v>1</v>
      </c>
      <c r="FW106" s="180"/>
      <c r="FX106" s="180">
        <v>456</v>
      </c>
      <c r="FY106" s="178">
        <v>6</v>
      </c>
      <c r="FZ106" s="181"/>
      <c r="GA106" s="181"/>
      <c r="GB106" s="181"/>
      <c r="GC106" s="178">
        <v>6</v>
      </c>
      <c r="GD106" s="180"/>
      <c r="GE106" s="178">
        <v>428</v>
      </c>
      <c r="GF106" s="181"/>
      <c r="GG106" s="178">
        <v>428</v>
      </c>
      <c r="GH106" s="180">
        <v>4</v>
      </c>
      <c r="GI106" s="178">
        <v>26</v>
      </c>
      <c r="GJ106" s="181"/>
      <c r="GK106" s="181"/>
      <c r="GL106" s="178">
        <v>26</v>
      </c>
      <c r="GM106" s="180">
        <v>15</v>
      </c>
      <c r="GN106" s="178">
        <v>6</v>
      </c>
      <c r="GO106" s="181"/>
      <c r="GP106" s="181"/>
      <c r="GQ106" s="181">
        <v>1</v>
      </c>
      <c r="GR106" s="178">
        <v>7</v>
      </c>
      <c r="GS106" s="180">
        <v>302728</v>
      </c>
      <c r="GT106" s="268">
        <f>302728/52629283</f>
        <v>5.7520829231133552E-3</v>
      </c>
    </row>
    <row r="107" spans="2:202" s="147" customFormat="1" x14ac:dyDescent="0.2">
      <c r="B107" s="267" t="s">
        <v>123</v>
      </c>
      <c r="C107" s="178">
        <v>8</v>
      </c>
      <c r="D107" s="181"/>
      <c r="E107" s="181"/>
      <c r="F107" s="181"/>
      <c r="G107" s="178">
        <v>8</v>
      </c>
      <c r="H107" s="180"/>
      <c r="I107" s="178">
        <v>15</v>
      </c>
      <c r="J107" s="181"/>
      <c r="K107" s="178">
        <v>15</v>
      </c>
      <c r="L107" s="180"/>
      <c r="M107" s="180">
        <v>1700</v>
      </c>
      <c r="N107" s="178">
        <v>1222</v>
      </c>
      <c r="O107" s="181">
        <v>10</v>
      </c>
      <c r="P107" s="181">
        <v>85</v>
      </c>
      <c r="Q107" s="181">
        <v>96</v>
      </c>
      <c r="R107" s="181"/>
      <c r="S107" s="181">
        <v>393</v>
      </c>
      <c r="T107" s="181"/>
      <c r="U107" s="181">
        <v>1</v>
      </c>
      <c r="V107" s="178">
        <v>1807</v>
      </c>
      <c r="W107" s="177">
        <v>4</v>
      </c>
      <c r="X107" s="181">
        <v>12</v>
      </c>
      <c r="Y107" s="178">
        <v>16</v>
      </c>
      <c r="Z107" s="177">
        <v>291</v>
      </c>
      <c r="AA107" s="181"/>
      <c r="AB107" s="178">
        <v>291</v>
      </c>
      <c r="AC107" s="177">
        <v>5512</v>
      </c>
      <c r="AD107" s="181">
        <v>4</v>
      </c>
      <c r="AE107" s="179">
        <v>5516</v>
      </c>
      <c r="AF107" s="178">
        <v>54</v>
      </c>
      <c r="AG107" s="181"/>
      <c r="AH107" s="181"/>
      <c r="AI107" s="181"/>
      <c r="AJ107" s="181"/>
      <c r="AK107" s="178">
        <v>54</v>
      </c>
      <c r="AL107" s="177"/>
      <c r="AM107" s="181"/>
      <c r="AN107" s="179"/>
      <c r="AO107" s="178"/>
      <c r="AP107" s="180"/>
      <c r="AQ107" s="178"/>
      <c r="AR107" s="181">
        <v>4</v>
      </c>
      <c r="AS107" s="181"/>
      <c r="AT107" s="178">
        <v>4</v>
      </c>
      <c r="AU107" s="177">
        <v>22</v>
      </c>
      <c r="AV107" s="181"/>
      <c r="AW107" s="181"/>
      <c r="AX107" s="181"/>
      <c r="AY107" s="181"/>
      <c r="AZ107" s="181">
        <v>12</v>
      </c>
      <c r="BA107" s="181"/>
      <c r="BB107" s="181"/>
      <c r="BC107" s="181">
        <v>1</v>
      </c>
      <c r="BD107" s="179">
        <v>35</v>
      </c>
      <c r="BE107" s="178"/>
      <c r="BF107" s="180">
        <v>1</v>
      </c>
      <c r="BG107" s="178">
        <v>36</v>
      </c>
      <c r="BH107" s="181">
        <v>216</v>
      </c>
      <c r="BI107" s="181">
        <v>400</v>
      </c>
      <c r="BJ107" s="181">
        <v>185</v>
      </c>
      <c r="BK107" s="181">
        <v>17</v>
      </c>
      <c r="BL107" s="181"/>
      <c r="BM107" s="178">
        <v>854</v>
      </c>
      <c r="BN107" s="180"/>
      <c r="BO107" s="180"/>
      <c r="BP107" s="180"/>
      <c r="BQ107" s="180">
        <v>1</v>
      </c>
      <c r="BR107" s="178">
        <v>6</v>
      </c>
      <c r="BS107" s="181"/>
      <c r="BT107" s="178">
        <v>6</v>
      </c>
      <c r="BU107" s="180"/>
      <c r="BV107" s="178">
        <v>5</v>
      </c>
      <c r="BW107" s="181"/>
      <c r="BX107" s="181"/>
      <c r="BY107" s="178">
        <v>5</v>
      </c>
      <c r="BZ107" s="177"/>
      <c r="CA107" s="181">
        <v>0</v>
      </c>
      <c r="CB107" s="181"/>
      <c r="CC107" s="181">
        <v>0</v>
      </c>
      <c r="CD107" s="181"/>
      <c r="CE107" s="181"/>
      <c r="CF107" s="181"/>
      <c r="CG107" s="181"/>
      <c r="CH107" s="181"/>
      <c r="CI107" s="181"/>
      <c r="CJ107" s="181"/>
      <c r="CK107" s="181"/>
      <c r="CL107" s="181"/>
      <c r="CM107" s="181"/>
      <c r="CN107" s="179">
        <v>0</v>
      </c>
      <c r="CO107" s="178">
        <v>1</v>
      </c>
      <c r="CP107" s="181"/>
      <c r="CQ107" s="178">
        <v>1</v>
      </c>
      <c r="CR107" s="180"/>
      <c r="CS107" s="178">
        <v>21</v>
      </c>
      <c r="CT107" s="181">
        <v>1146</v>
      </c>
      <c r="CU107" s="181">
        <v>113024</v>
      </c>
      <c r="CV107" s="181">
        <v>7342</v>
      </c>
      <c r="CW107" s="181">
        <v>1</v>
      </c>
      <c r="CX107" s="181"/>
      <c r="CY107" s="181"/>
      <c r="CZ107" s="181"/>
      <c r="DA107" s="181"/>
      <c r="DB107" s="181"/>
      <c r="DC107" s="181">
        <v>3</v>
      </c>
      <c r="DD107" s="178">
        <v>121537</v>
      </c>
      <c r="DE107" s="177">
        <v>649</v>
      </c>
      <c r="DF107" s="181">
        <v>4</v>
      </c>
      <c r="DG107" s="181">
        <v>302</v>
      </c>
      <c r="DH107" s="181">
        <v>632</v>
      </c>
      <c r="DI107" s="181">
        <v>2</v>
      </c>
      <c r="DJ107" s="181">
        <v>6</v>
      </c>
      <c r="DK107" s="181"/>
      <c r="DL107" s="179">
        <v>1595</v>
      </c>
      <c r="DM107" s="178"/>
      <c r="DN107" s="180"/>
      <c r="DO107" s="178"/>
      <c r="DP107" s="181"/>
      <c r="DQ107" s="178"/>
      <c r="DR107" s="180">
        <v>89</v>
      </c>
      <c r="DS107" s="178"/>
      <c r="DT107" s="181"/>
      <c r="DU107" s="178"/>
      <c r="DV107" s="177">
        <v>8</v>
      </c>
      <c r="DW107" s="181">
        <v>0</v>
      </c>
      <c r="DX107" s="179">
        <v>8</v>
      </c>
      <c r="DY107" s="178"/>
      <c r="DZ107" s="180"/>
      <c r="EA107" s="178">
        <v>112</v>
      </c>
      <c r="EB107" s="181"/>
      <c r="EC107" s="178">
        <v>112</v>
      </c>
      <c r="ED107" s="180"/>
      <c r="EE107" s="180"/>
      <c r="EF107" s="178">
        <v>6</v>
      </c>
      <c r="EG107" s="181">
        <v>0</v>
      </c>
      <c r="EH107" s="181">
        <v>14</v>
      </c>
      <c r="EI107" s="181"/>
      <c r="EJ107" s="181"/>
      <c r="EK107" s="181"/>
      <c r="EL107" s="181"/>
      <c r="EM107" s="178">
        <v>20</v>
      </c>
      <c r="EN107" s="177">
        <v>85</v>
      </c>
      <c r="EO107" s="181">
        <v>146</v>
      </c>
      <c r="EP107" s="181">
        <v>42</v>
      </c>
      <c r="EQ107" s="181">
        <v>175</v>
      </c>
      <c r="ER107" s="181">
        <v>99</v>
      </c>
      <c r="ES107" s="181"/>
      <c r="ET107" s="181">
        <v>407</v>
      </c>
      <c r="EU107" s="181">
        <v>0</v>
      </c>
      <c r="EV107" s="181">
        <v>1</v>
      </c>
      <c r="EW107" s="181"/>
      <c r="EX107" s="181"/>
      <c r="EY107" s="181">
        <v>11</v>
      </c>
      <c r="EZ107" s="181"/>
      <c r="FA107" s="179">
        <v>966</v>
      </c>
      <c r="FB107" s="178"/>
      <c r="FC107" s="177"/>
      <c r="FD107" s="181"/>
      <c r="FE107" s="181"/>
      <c r="FF107" s="179"/>
      <c r="FG107" s="178"/>
      <c r="FH107" s="181"/>
      <c r="FI107" s="178"/>
      <c r="FJ107" s="180"/>
      <c r="FK107" s="178"/>
      <c r="FL107" s="181"/>
      <c r="FM107" s="181"/>
      <c r="FN107" s="181"/>
      <c r="FO107" s="178"/>
      <c r="FP107" s="177"/>
      <c r="FQ107" s="181"/>
      <c r="FR107" s="181"/>
      <c r="FS107" s="179"/>
      <c r="FT107" s="178"/>
      <c r="FU107" s="181"/>
      <c r="FV107" s="178"/>
      <c r="FW107" s="180"/>
      <c r="FX107" s="180">
        <v>18</v>
      </c>
      <c r="FY107" s="178">
        <v>3</v>
      </c>
      <c r="FZ107" s="181"/>
      <c r="GA107" s="181"/>
      <c r="GB107" s="181"/>
      <c r="GC107" s="178">
        <v>3</v>
      </c>
      <c r="GD107" s="180"/>
      <c r="GE107" s="178">
        <v>17</v>
      </c>
      <c r="GF107" s="181"/>
      <c r="GG107" s="178">
        <v>17</v>
      </c>
      <c r="GH107" s="180"/>
      <c r="GI107" s="178">
        <v>14</v>
      </c>
      <c r="GJ107" s="181"/>
      <c r="GK107" s="181"/>
      <c r="GL107" s="178">
        <v>14</v>
      </c>
      <c r="GM107" s="180"/>
      <c r="GN107" s="178">
        <v>2</v>
      </c>
      <c r="GO107" s="181">
        <v>2</v>
      </c>
      <c r="GP107" s="181"/>
      <c r="GQ107" s="181"/>
      <c r="GR107" s="178">
        <v>4</v>
      </c>
      <c r="GS107" s="180">
        <v>134697</v>
      </c>
      <c r="GT107" s="268">
        <f>134697/52629283</f>
        <v>2.559354646727754E-3</v>
      </c>
    </row>
    <row r="108" spans="2:202" s="147" customFormat="1" x14ac:dyDescent="0.2">
      <c r="B108" s="267" t="s">
        <v>152</v>
      </c>
      <c r="C108" s="178">
        <v>9</v>
      </c>
      <c r="D108" s="181"/>
      <c r="E108" s="181"/>
      <c r="F108" s="181"/>
      <c r="G108" s="178">
        <v>9</v>
      </c>
      <c r="H108" s="180"/>
      <c r="I108" s="178">
        <v>2</v>
      </c>
      <c r="J108" s="181"/>
      <c r="K108" s="178">
        <v>2</v>
      </c>
      <c r="L108" s="180"/>
      <c r="M108" s="180">
        <v>244</v>
      </c>
      <c r="N108" s="178">
        <v>1198</v>
      </c>
      <c r="O108" s="181">
        <v>12</v>
      </c>
      <c r="P108" s="181">
        <v>51</v>
      </c>
      <c r="Q108" s="181">
        <v>247</v>
      </c>
      <c r="R108" s="181"/>
      <c r="S108" s="181">
        <v>45</v>
      </c>
      <c r="T108" s="181">
        <v>3</v>
      </c>
      <c r="U108" s="181"/>
      <c r="V108" s="178">
        <v>1556</v>
      </c>
      <c r="W108" s="177">
        <v>3</v>
      </c>
      <c r="X108" s="181">
        <v>3</v>
      </c>
      <c r="Y108" s="178">
        <v>6</v>
      </c>
      <c r="Z108" s="177">
        <v>57</v>
      </c>
      <c r="AA108" s="181"/>
      <c r="AB108" s="178">
        <v>57</v>
      </c>
      <c r="AC108" s="177">
        <v>20218</v>
      </c>
      <c r="AD108" s="181">
        <v>1</v>
      </c>
      <c r="AE108" s="179">
        <v>20219</v>
      </c>
      <c r="AF108" s="178">
        <v>54</v>
      </c>
      <c r="AG108" s="181"/>
      <c r="AH108" s="181"/>
      <c r="AI108" s="181"/>
      <c r="AJ108" s="181"/>
      <c r="AK108" s="178">
        <v>54</v>
      </c>
      <c r="AL108" s="177"/>
      <c r="AM108" s="181"/>
      <c r="AN108" s="179"/>
      <c r="AO108" s="178"/>
      <c r="AP108" s="180"/>
      <c r="AQ108" s="178"/>
      <c r="AR108" s="181"/>
      <c r="AS108" s="181"/>
      <c r="AT108" s="178"/>
      <c r="AU108" s="177">
        <v>254</v>
      </c>
      <c r="AV108" s="181"/>
      <c r="AW108" s="181"/>
      <c r="AX108" s="181"/>
      <c r="AY108" s="181"/>
      <c r="AZ108" s="181">
        <v>57</v>
      </c>
      <c r="BA108" s="181">
        <v>1</v>
      </c>
      <c r="BB108" s="181"/>
      <c r="BC108" s="181"/>
      <c r="BD108" s="179">
        <v>312</v>
      </c>
      <c r="BE108" s="178"/>
      <c r="BF108" s="180">
        <v>2</v>
      </c>
      <c r="BG108" s="178">
        <v>64</v>
      </c>
      <c r="BH108" s="181">
        <v>175</v>
      </c>
      <c r="BI108" s="181">
        <v>1045</v>
      </c>
      <c r="BJ108" s="181">
        <v>41</v>
      </c>
      <c r="BK108" s="181">
        <v>20</v>
      </c>
      <c r="BL108" s="181"/>
      <c r="BM108" s="178">
        <v>1345</v>
      </c>
      <c r="BN108" s="180"/>
      <c r="BO108" s="180"/>
      <c r="BP108" s="180"/>
      <c r="BQ108" s="180"/>
      <c r="BR108" s="178">
        <v>2</v>
      </c>
      <c r="BS108" s="181"/>
      <c r="BT108" s="178">
        <v>2</v>
      </c>
      <c r="BU108" s="180"/>
      <c r="BV108" s="178"/>
      <c r="BW108" s="181"/>
      <c r="BX108" s="181"/>
      <c r="BY108" s="178"/>
      <c r="BZ108" s="177"/>
      <c r="CA108" s="181"/>
      <c r="CB108" s="181"/>
      <c r="CC108" s="181"/>
      <c r="CD108" s="181"/>
      <c r="CE108" s="181"/>
      <c r="CF108" s="181"/>
      <c r="CG108" s="181"/>
      <c r="CH108" s="181"/>
      <c r="CI108" s="181"/>
      <c r="CJ108" s="181"/>
      <c r="CK108" s="181"/>
      <c r="CL108" s="181"/>
      <c r="CM108" s="181"/>
      <c r="CN108" s="179"/>
      <c r="CO108" s="178"/>
      <c r="CP108" s="181"/>
      <c r="CQ108" s="178"/>
      <c r="CR108" s="180"/>
      <c r="CS108" s="178">
        <v>56</v>
      </c>
      <c r="CT108" s="181">
        <v>6905</v>
      </c>
      <c r="CU108" s="181">
        <v>85660</v>
      </c>
      <c r="CV108" s="181">
        <v>9181</v>
      </c>
      <c r="CW108" s="181">
        <v>0</v>
      </c>
      <c r="CX108" s="181">
        <v>1</v>
      </c>
      <c r="CY108" s="181"/>
      <c r="CZ108" s="181">
        <v>3</v>
      </c>
      <c r="DA108" s="181"/>
      <c r="DB108" s="181"/>
      <c r="DC108" s="181"/>
      <c r="DD108" s="178">
        <v>101806</v>
      </c>
      <c r="DE108" s="177">
        <v>548</v>
      </c>
      <c r="DF108" s="181">
        <v>1</v>
      </c>
      <c r="DG108" s="181">
        <v>12294</v>
      </c>
      <c r="DH108" s="181">
        <v>1959</v>
      </c>
      <c r="DI108" s="181">
        <v>8</v>
      </c>
      <c r="DJ108" s="181"/>
      <c r="DK108" s="181"/>
      <c r="DL108" s="179">
        <v>14810</v>
      </c>
      <c r="DM108" s="178"/>
      <c r="DN108" s="180"/>
      <c r="DO108" s="178"/>
      <c r="DP108" s="181"/>
      <c r="DQ108" s="178"/>
      <c r="DR108" s="180">
        <v>33</v>
      </c>
      <c r="DS108" s="178"/>
      <c r="DT108" s="181"/>
      <c r="DU108" s="178"/>
      <c r="DV108" s="177">
        <v>9</v>
      </c>
      <c r="DW108" s="181"/>
      <c r="DX108" s="179">
        <v>9</v>
      </c>
      <c r="DY108" s="178"/>
      <c r="DZ108" s="180"/>
      <c r="EA108" s="178">
        <v>43</v>
      </c>
      <c r="EB108" s="181"/>
      <c r="EC108" s="178">
        <v>43</v>
      </c>
      <c r="ED108" s="180">
        <v>0</v>
      </c>
      <c r="EE108" s="180"/>
      <c r="EF108" s="178">
        <v>6</v>
      </c>
      <c r="EG108" s="181">
        <v>3</v>
      </c>
      <c r="EH108" s="181">
        <v>6</v>
      </c>
      <c r="EI108" s="181">
        <v>0</v>
      </c>
      <c r="EJ108" s="181"/>
      <c r="EK108" s="181"/>
      <c r="EL108" s="181"/>
      <c r="EM108" s="178">
        <v>15</v>
      </c>
      <c r="EN108" s="177">
        <v>101</v>
      </c>
      <c r="EO108" s="181">
        <v>107</v>
      </c>
      <c r="EP108" s="181">
        <v>30</v>
      </c>
      <c r="EQ108" s="181">
        <v>289</v>
      </c>
      <c r="ER108" s="181">
        <v>154</v>
      </c>
      <c r="ES108" s="181">
        <v>49</v>
      </c>
      <c r="ET108" s="181">
        <v>1587</v>
      </c>
      <c r="EU108" s="181">
        <v>23</v>
      </c>
      <c r="EV108" s="181">
        <v>12</v>
      </c>
      <c r="EW108" s="181">
        <v>5</v>
      </c>
      <c r="EX108" s="181"/>
      <c r="EY108" s="181">
        <v>17</v>
      </c>
      <c r="EZ108" s="181"/>
      <c r="FA108" s="179">
        <v>2374</v>
      </c>
      <c r="FB108" s="178">
        <v>1</v>
      </c>
      <c r="FC108" s="177"/>
      <c r="FD108" s="181"/>
      <c r="FE108" s="181"/>
      <c r="FF108" s="179"/>
      <c r="FG108" s="178"/>
      <c r="FH108" s="181"/>
      <c r="FI108" s="178"/>
      <c r="FJ108" s="180"/>
      <c r="FK108" s="178">
        <v>2</v>
      </c>
      <c r="FL108" s="181"/>
      <c r="FM108" s="181"/>
      <c r="FN108" s="181"/>
      <c r="FO108" s="178">
        <v>2</v>
      </c>
      <c r="FP108" s="177"/>
      <c r="FQ108" s="181"/>
      <c r="FR108" s="181"/>
      <c r="FS108" s="179"/>
      <c r="FT108" s="178"/>
      <c r="FU108" s="181"/>
      <c r="FV108" s="178"/>
      <c r="FW108" s="180"/>
      <c r="FX108" s="180">
        <v>5</v>
      </c>
      <c r="FY108" s="178"/>
      <c r="FZ108" s="181"/>
      <c r="GA108" s="181"/>
      <c r="GB108" s="181"/>
      <c r="GC108" s="178"/>
      <c r="GD108" s="180"/>
      <c r="GE108" s="178">
        <v>6</v>
      </c>
      <c r="GF108" s="181"/>
      <c r="GG108" s="178">
        <v>6</v>
      </c>
      <c r="GH108" s="180"/>
      <c r="GI108" s="178">
        <v>7</v>
      </c>
      <c r="GJ108" s="181"/>
      <c r="GK108" s="181"/>
      <c r="GL108" s="178">
        <v>7</v>
      </c>
      <c r="GM108" s="180">
        <v>0</v>
      </c>
      <c r="GN108" s="178">
        <v>39</v>
      </c>
      <c r="GO108" s="181"/>
      <c r="GP108" s="181">
        <v>5</v>
      </c>
      <c r="GQ108" s="181"/>
      <c r="GR108" s="178">
        <v>44</v>
      </c>
      <c r="GS108" s="180">
        <v>142963</v>
      </c>
      <c r="GT108" s="268">
        <f>142963/52629283</f>
        <v>2.7164154981932777E-3</v>
      </c>
    </row>
    <row r="109" spans="2:202" s="147" customFormat="1" x14ac:dyDescent="0.2">
      <c r="B109" s="267" t="s">
        <v>167</v>
      </c>
      <c r="C109" s="178">
        <v>10</v>
      </c>
      <c r="D109" s="181"/>
      <c r="E109" s="181"/>
      <c r="F109" s="181"/>
      <c r="G109" s="178">
        <v>10</v>
      </c>
      <c r="H109" s="180"/>
      <c r="I109" s="178">
        <v>4</v>
      </c>
      <c r="J109" s="181"/>
      <c r="K109" s="178">
        <v>4</v>
      </c>
      <c r="L109" s="180"/>
      <c r="M109" s="180">
        <v>202</v>
      </c>
      <c r="N109" s="178">
        <v>1211</v>
      </c>
      <c r="O109" s="181">
        <v>5</v>
      </c>
      <c r="P109" s="181">
        <v>54</v>
      </c>
      <c r="Q109" s="181">
        <v>124</v>
      </c>
      <c r="R109" s="181">
        <v>4</v>
      </c>
      <c r="S109" s="181">
        <v>243</v>
      </c>
      <c r="T109" s="181">
        <v>2</v>
      </c>
      <c r="U109" s="181">
        <v>0</v>
      </c>
      <c r="V109" s="178">
        <v>1643</v>
      </c>
      <c r="W109" s="177">
        <v>5</v>
      </c>
      <c r="X109" s="181">
        <v>22</v>
      </c>
      <c r="Y109" s="178">
        <v>27</v>
      </c>
      <c r="Z109" s="177">
        <v>38</v>
      </c>
      <c r="AA109" s="181"/>
      <c r="AB109" s="178">
        <v>38</v>
      </c>
      <c r="AC109" s="177">
        <v>3897</v>
      </c>
      <c r="AD109" s="181">
        <v>15</v>
      </c>
      <c r="AE109" s="179">
        <v>3912</v>
      </c>
      <c r="AF109" s="178">
        <v>48</v>
      </c>
      <c r="AG109" s="181"/>
      <c r="AH109" s="181"/>
      <c r="AI109" s="181"/>
      <c r="AJ109" s="181"/>
      <c r="AK109" s="178">
        <v>48</v>
      </c>
      <c r="AL109" s="177"/>
      <c r="AM109" s="181">
        <v>1</v>
      </c>
      <c r="AN109" s="179">
        <v>1</v>
      </c>
      <c r="AO109" s="178"/>
      <c r="AP109" s="180"/>
      <c r="AQ109" s="178"/>
      <c r="AR109" s="181"/>
      <c r="AS109" s="181"/>
      <c r="AT109" s="178"/>
      <c r="AU109" s="177">
        <v>61</v>
      </c>
      <c r="AV109" s="181"/>
      <c r="AW109" s="181"/>
      <c r="AX109" s="181"/>
      <c r="AY109" s="181"/>
      <c r="AZ109" s="181">
        <v>160</v>
      </c>
      <c r="BA109" s="181">
        <v>1</v>
      </c>
      <c r="BB109" s="181"/>
      <c r="BC109" s="181"/>
      <c r="BD109" s="179">
        <v>222</v>
      </c>
      <c r="BE109" s="178"/>
      <c r="BF109" s="180">
        <v>2</v>
      </c>
      <c r="BG109" s="178">
        <v>31</v>
      </c>
      <c r="BH109" s="181">
        <v>302</v>
      </c>
      <c r="BI109" s="181">
        <v>169</v>
      </c>
      <c r="BJ109" s="181">
        <v>84</v>
      </c>
      <c r="BK109" s="181">
        <v>11</v>
      </c>
      <c r="BL109" s="181"/>
      <c r="BM109" s="178">
        <v>597</v>
      </c>
      <c r="BN109" s="180"/>
      <c r="BO109" s="180"/>
      <c r="BP109" s="180"/>
      <c r="BQ109" s="180"/>
      <c r="BR109" s="178">
        <v>2</v>
      </c>
      <c r="BS109" s="181"/>
      <c r="BT109" s="178">
        <v>2</v>
      </c>
      <c r="BU109" s="180"/>
      <c r="BV109" s="178">
        <v>1</v>
      </c>
      <c r="BW109" s="181">
        <v>1</v>
      </c>
      <c r="BX109" s="181"/>
      <c r="BY109" s="178">
        <v>2</v>
      </c>
      <c r="BZ109" s="177"/>
      <c r="CA109" s="181"/>
      <c r="CB109" s="181"/>
      <c r="CC109" s="181"/>
      <c r="CD109" s="181">
        <v>1</v>
      </c>
      <c r="CE109" s="181"/>
      <c r="CF109" s="181"/>
      <c r="CG109" s="181"/>
      <c r="CH109" s="181"/>
      <c r="CI109" s="181"/>
      <c r="CJ109" s="181"/>
      <c r="CK109" s="181"/>
      <c r="CL109" s="181"/>
      <c r="CM109" s="181"/>
      <c r="CN109" s="179">
        <v>1</v>
      </c>
      <c r="CO109" s="178"/>
      <c r="CP109" s="181"/>
      <c r="CQ109" s="178"/>
      <c r="CR109" s="180"/>
      <c r="CS109" s="178">
        <v>20</v>
      </c>
      <c r="CT109" s="181">
        <v>2118</v>
      </c>
      <c r="CU109" s="181">
        <v>19134</v>
      </c>
      <c r="CV109" s="181">
        <v>3667</v>
      </c>
      <c r="CW109" s="181">
        <v>0</v>
      </c>
      <c r="CX109" s="181">
        <v>1</v>
      </c>
      <c r="CY109" s="181"/>
      <c r="CZ109" s="181"/>
      <c r="DA109" s="181">
        <v>0</v>
      </c>
      <c r="DB109" s="181">
        <v>2</v>
      </c>
      <c r="DC109" s="181">
        <v>0</v>
      </c>
      <c r="DD109" s="178">
        <v>24942</v>
      </c>
      <c r="DE109" s="177">
        <v>397</v>
      </c>
      <c r="DF109" s="181"/>
      <c r="DG109" s="181">
        <v>61</v>
      </c>
      <c r="DH109" s="181">
        <v>402</v>
      </c>
      <c r="DI109" s="181">
        <v>39</v>
      </c>
      <c r="DJ109" s="181">
        <v>6</v>
      </c>
      <c r="DK109" s="181">
        <v>0</v>
      </c>
      <c r="DL109" s="179">
        <v>905</v>
      </c>
      <c r="DM109" s="178"/>
      <c r="DN109" s="180"/>
      <c r="DO109" s="178">
        <v>4</v>
      </c>
      <c r="DP109" s="181"/>
      <c r="DQ109" s="178">
        <v>4</v>
      </c>
      <c r="DR109" s="180">
        <v>22</v>
      </c>
      <c r="DS109" s="178"/>
      <c r="DT109" s="181"/>
      <c r="DU109" s="178"/>
      <c r="DV109" s="177">
        <v>1</v>
      </c>
      <c r="DW109" s="181"/>
      <c r="DX109" s="179">
        <v>1</v>
      </c>
      <c r="DY109" s="178">
        <v>4</v>
      </c>
      <c r="DZ109" s="180"/>
      <c r="EA109" s="178">
        <v>70</v>
      </c>
      <c r="EB109" s="181"/>
      <c r="EC109" s="178">
        <v>70</v>
      </c>
      <c r="ED109" s="180"/>
      <c r="EE109" s="180"/>
      <c r="EF109" s="178">
        <v>5</v>
      </c>
      <c r="EG109" s="181"/>
      <c r="EH109" s="181">
        <v>4</v>
      </c>
      <c r="EI109" s="181"/>
      <c r="EJ109" s="181"/>
      <c r="EK109" s="181"/>
      <c r="EL109" s="181"/>
      <c r="EM109" s="178">
        <v>9</v>
      </c>
      <c r="EN109" s="177">
        <v>182</v>
      </c>
      <c r="EO109" s="181">
        <v>985</v>
      </c>
      <c r="EP109" s="181">
        <v>260</v>
      </c>
      <c r="EQ109" s="181">
        <v>303</v>
      </c>
      <c r="ER109" s="181">
        <v>399</v>
      </c>
      <c r="ES109" s="181">
        <v>38</v>
      </c>
      <c r="ET109" s="181">
        <v>612</v>
      </c>
      <c r="EU109" s="181">
        <v>22</v>
      </c>
      <c r="EV109" s="181">
        <v>29</v>
      </c>
      <c r="EW109" s="181">
        <v>34</v>
      </c>
      <c r="EX109" s="181"/>
      <c r="EY109" s="181">
        <v>34</v>
      </c>
      <c r="EZ109" s="181">
        <v>4</v>
      </c>
      <c r="FA109" s="179">
        <v>2902</v>
      </c>
      <c r="FB109" s="178"/>
      <c r="FC109" s="177"/>
      <c r="FD109" s="181"/>
      <c r="FE109" s="181"/>
      <c r="FF109" s="179"/>
      <c r="FG109" s="178"/>
      <c r="FH109" s="181"/>
      <c r="FI109" s="178"/>
      <c r="FJ109" s="180"/>
      <c r="FK109" s="178">
        <v>0</v>
      </c>
      <c r="FL109" s="181">
        <v>0</v>
      </c>
      <c r="FM109" s="181"/>
      <c r="FN109" s="181"/>
      <c r="FO109" s="178">
        <v>0</v>
      </c>
      <c r="FP109" s="177"/>
      <c r="FQ109" s="181"/>
      <c r="FR109" s="181"/>
      <c r="FS109" s="179"/>
      <c r="FT109" s="178"/>
      <c r="FU109" s="181"/>
      <c r="FV109" s="178"/>
      <c r="FW109" s="180"/>
      <c r="FX109" s="180">
        <v>26</v>
      </c>
      <c r="FY109" s="178">
        <v>0</v>
      </c>
      <c r="FZ109" s="181"/>
      <c r="GA109" s="181"/>
      <c r="GB109" s="181"/>
      <c r="GC109" s="178">
        <v>0</v>
      </c>
      <c r="GD109" s="180"/>
      <c r="GE109" s="178">
        <v>33</v>
      </c>
      <c r="GF109" s="181"/>
      <c r="GG109" s="178">
        <v>33</v>
      </c>
      <c r="GH109" s="180"/>
      <c r="GI109" s="178">
        <v>2</v>
      </c>
      <c r="GJ109" s="181"/>
      <c r="GK109" s="181"/>
      <c r="GL109" s="178">
        <v>2</v>
      </c>
      <c r="GM109" s="180"/>
      <c r="GN109" s="178">
        <v>0</v>
      </c>
      <c r="GO109" s="181"/>
      <c r="GP109" s="181"/>
      <c r="GQ109" s="181"/>
      <c r="GR109" s="178">
        <v>0</v>
      </c>
      <c r="GS109" s="180">
        <v>35631</v>
      </c>
      <c r="GT109" s="268">
        <f>35631/52629283</f>
        <v>6.7701853357949031E-4</v>
      </c>
    </row>
    <row r="110" spans="2:202" s="147" customFormat="1" x14ac:dyDescent="0.2">
      <c r="B110" s="267" t="s">
        <v>216</v>
      </c>
      <c r="C110" s="178">
        <v>44</v>
      </c>
      <c r="D110" s="181">
        <v>1</v>
      </c>
      <c r="E110" s="181">
        <v>2</v>
      </c>
      <c r="F110" s="181"/>
      <c r="G110" s="178">
        <v>47</v>
      </c>
      <c r="H110" s="180"/>
      <c r="I110" s="178">
        <v>10</v>
      </c>
      <c r="J110" s="181"/>
      <c r="K110" s="178">
        <v>10</v>
      </c>
      <c r="L110" s="180"/>
      <c r="M110" s="180">
        <v>937</v>
      </c>
      <c r="N110" s="178">
        <v>3279</v>
      </c>
      <c r="O110" s="181">
        <v>15</v>
      </c>
      <c r="P110" s="181">
        <v>12</v>
      </c>
      <c r="Q110" s="181">
        <v>20</v>
      </c>
      <c r="R110" s="181">
        <v>1</v>
      </c>
      <c r="S110" s="181">
        <v>364</v>
      </c>
      <c r="T110" s="181">
        <v>0</v>
      </c>
      <c r="U110" s="181"/>
      <c r="V110" s="178">
        <v>3691</v>
      </c>
      <c r="W110" s="177">
        <v>5</v>
      </c>
      <c r="X110" s="181">
        <v>18</v>
      </c>
      <c r="Y110" s="178">
        <v>23</v>
      </c>
      <c r="Z110" s="177">
        <v>1420</v>
      </c>
      <c r="AA110" s="181"/>
      <c r="AB110" s="178">
        <v>1420</v>
      </c>
      <c r="AC110" s="177">
        <v>1740</v>
      </c>
      <c r="AD110" s="181">
        <v>1</v>
      </c>
      <c r="AE110" s="179">
        <v>1741</v>
      </c>
      <c r="AF110" s="178">
        <v>31</v>
      </c>
      <c r="AG110" s="181"/>
      <c r="AH110" s="181"/>
      <c r="AI110" s="181">
        <v>2</v>
      </c>
      <c r="AJ110" s="181"/>
      <c r="AK110" s="178">
        <v>33</v>
      </c>
      <c r="AL110" s="177"/>
      <c r="AM110" s="181"/>
      <c r="AN110" s="179"/>
      <c r="AO110" s="178"/>
      <c r="AP110" s="180"/>
      <c r="AQ110" s="178">
        <v>31</v>
      </c>
      <c r="AR110" s="181">
        <v>3</v>
      </c>
      <c r="AS110" s="181"/>
      <c r="AT110" s="178">
        <v>34</v>
      </c>
      <c r="AU110" s="177">
        <v>6</v>
      </c>
      <c r="AV110" s="181"/>
      <c r="AW110" s="181"/>
      <c r="AX110" s="181"/>
      <c r="AY110" s="181"/>
      <c r="AZ110" s="181">
        <v>13</v>
      </c>
      <c r="BA110" s="181"/>
      <c r="BB110" s="181"/>
      <c r="BC110" s="181"/>
      <c r="BD110" s="179">
        <v>19</v>
      </c>
      <c r="BE110" s="178"/>
      <c r="BF110" s="180">
        <v>7</v>
      </c>
      <c r="BG110" s="178">
        <v>129</v>
      </c>
      <c r="BH110" s="181">
        <v>10124</v>
      </c>
      <c r="BI110" s="181">
        <v>1241</v>
      </c>
      <c r="BJ110" s="181">
        <v>126</v>
      </c>
      <c r="BK110" s="181">
        <v>36</v>
      </c>
      <c r="BL110" s="181"/>
      <c r="BM110" s="178">
        <v>11656</v>
      </c>
      <c r="BN110" s="180"/>
      <c r="BO110" s="180"/>
      <c r="BP110" s="180"/>
      <c r="BQ110" s="180">
        <v>1</v>
      </c>
      <c r="BR110" s="178">
        <v>14</v>
      </c>
      <c r="BS110" s="181"/>
      <c r="BT110" s="178">
        <v>14</v>
      </c>
      <c r="BU110" s="180"/>
      <c r="BV110" s="178">
        <v>4</v>
      </c>
      <c r="BW110" s="181"/>
      <c r="BX110" s="181"/>
      <c r="BY110" s="178">
        <v>4</v>
      </c>
      <c r="BZ110" s="177">
        <v>3</v>
      </c>
      <c r="CA110" s="181">
        <v>0</v>
      </c>
      <c r="CB110" s="181"/>
      <c r="CC110" s="181"/>
      <c r="CD110" s="181">
        <v>1</v>
      </c>
      <c r="CE110" s="181"/>
      <c r="CF110" s="181"/>
      <c r="CG110" s="181"/>
      <c r="CH110" s="181"/>
      <c r="CI110" s="181"/>
      <c r="CJ110" s="181"/>
      <c r="CK110" s="181"/>
      <c r="CL110" s="181"/>
      <c r="CM110" s="181"/>
      <c r="CN110" s="179">
        <v>4</v>
      </c>
      <c r="CO110" s="178">
        <v>11</v>
      </c>
      <c r="CP110" s="181"/>
      <c r="CQ110" s="178">
        <v>11</v>
      </c>
      <c r="CR110" s="180"/>
      <c r="CS110" s="178">
        <v>49</v>
      </c>
      <c r="CT110" s="181">
        <v>651</v>
      </c>
      <c r="CU110" s="181">
        <v>173260</v>
      </c>
      <c r="CV110" s="181">
        <v>9046</v>
      </c>
      <c r="CW110" s="181">
        <v>24</v>
      </c>
      <c r="CX110" s="181">
        <v>2</v>
      </c>
      <c r="CY110" s="181">
        <v>12</v>
      </c>
      <c r="CZ110" s="181"/>
      <c r="DA110" s="181"/>
      <c r="DB110" s="181"/>
      <c r="DC110" s="181">
        <v>1</v>
      </c>
      <c r="DD110" s="178">
        <v>183045</v>
      </c>
      <c r="DE110" s="177">
        <v>977</v>
      </c>
      <c r="DF110" s="181">
        <v>19</v>
      </c>
      <c r="DG110" s="181">
        <v>648</v>
      </c>
      <c r="DH110" s="181">
        <v>364</v>
      </c>
      <c r="DI110" s="181"/>
      <c r="DJ110" s="181">
        <v>3</v>
      </c>
      <c r="DK110" s="181"/>
      <c r="DL110" s="179">
        <v>2011</v>
      </c>
      <c r="DM110" s="178"/>
      <c r="DN110" s="180"/>
      <c r="DO110" s="178"/>
      <c r="DP110" s="181"/>
      <c r="DQ110" s="178"/>
      <c r="DR110" s="180">
        <v>94</v>
      </c>
      <c r="DS110" s="178"/>
      <c r="DT110" s="181"/>
      <c r="DU110" s="178"/>
      <c r="DV110" s="177">
        <v>79</v>
      </c>
      <c r="DW110" s="181"/>
      <c r="DX110" s="179">
        <v>79</v>
      </c>
      <c r="DY110" s="178"/>
      <c r="DZ110" s="180"/>
      <c r="EA110" s="178">
        <v>263</v>
      </c>
      <c r="EB110" s="181"/>
      <c r="EC110" s="178">
        <v>263</v>
      </c>
      <c r="ED110" s="180">
        <v>3</v>
      </c>
      <c r="EE110" s="180">
        <v>1</v>
      </c>
      <c r="EF110" s="178">
        <v>36</v>
      </c>
      <c r="EG110" s="181">
        <v>27</v>
      </c>
      <c r="EH110" s="181">
        <v>26</v>
      </c>
      <c r="EI110" s="181"/>
      <c r="EJ110" s="181"/>
      <c r="EK110" s="181"/>
      <c r="EL110" s="181"/>
      <c r="EM110" s="178">
        <v>89</v>
      </c>
      <c r="EN110" s="177">
        <v>127</v>
      </c>
      <c r="EO110" s="181">
        <v>97</v>
      </c>
      <c r="EP110" s="181">
        <v>675</v>
      </c>
      <c r="EQ110" s="181">
        <v>294</v>
      </c>
      <c r="ER110" s="181">
        <v>100</v>
      </c>
      <c r="ES110" s="181">
        <v>0</v>
      </c>
      <c r="ET110" s="181">
        <v>322</v>
      </c>
      <c r="EU110" s="181">
        <v>1</v>
      </c>
      <c r="EV110" s="181">
        <v>1</v>
      </c>
      <c r="EW110" s="181">
        <v>1</v>
      </c>
      <c r="EX110" s="181"/>
      <c r="EY110" s="181">
        <v>1</v>
      </c>
      <c r="EZ110" s="181"/>
      <c r="FA110" s="179">
        <v>1619</v>
      </c>
      <c r="FB110" s="178"/>
      <c r="FC110" s="177"/>
      <c r="FD110" s="181"/>
      <c r="FE110" s="181"/>
      <c r="FF110" s="179"/>
      <c r="FG110" s="178"/>
      <c r="FH110" s="181"/>
      <c r="FI110" s="178"/>
      <c r="FJ110" s="180"/>
      <c r="FK110" s="178">
        <v>3</v>
      </c>
      <c r="FL110" s="181"/>
      <c r="FM110" s="181"/>
      <c r="FN110" s="181"/>
      <c r="FO110" s="178">
        <v>3</v>
      </c>
      <c r="FP110" s="177"/>
      <c r="FQ110" s="181"/>
      <c r="FR110" s="181"/>
      <c r="FS110" s="179"/>
      <c r="FT110" s="178"/>
      <c r="FU110" s="181"/>
      <c r="FV110" s="178"/>
      <c r="FW110" s="180"/>
      <c r="FX110" s="180">
        <v>3</v>
      </c>
      <c r="FY110" s="178">
        <v>1</v>
      </c>
      <c r="FZ110" s="181">
        <v>14</v>
      </c>
      <c r="GA110" s="181"/>
      <c r="GB110" s="181">
        <v>11</v>
      </c>
      <c r="GC110" s="178">
        <v>26</v>
      </c>
      <c r="GD110" s="180"/>
      <c r="GE110" s="178">
        <v>19</v>
      </c>
      <c r="GF110" s="181">
        <v>1</v>
      </c>
      <c r="GG110" s="178">
        <v>20</v>
      </c>
      <c r="GH110" s="180"/>
      <c r="GI110" s="178">
        <v>12</v>
      </c>
      <c r="GJ110" s="181"/>
      <c r="GK110" s="181"/>
      <c r="GL110" s="178">
        <v>12</v>
      </c>
      <c r="GM110" s="180">
        <v>2</v>
      </c>
      <c r="GN110" s="178">
        <v>9</v>
      </c>
      <c r="GO110" s="181"/>
      <c r="GP110" s="181"/>
      <c r="GQ110" s="181"/>
      <c r="GR110" s="178">
        <v>9</v>
      </c>
      <c r="GS110" s="180">
        <v>206931</v>
      </c>
      <c r="GT110" s="268">
        <f>206931/52629283</f>
        <v>3.9318605195514441E-3</v>
      </c>
    </row>
    <row r="111" spans="2:202" s="147" customFormat="1" ht="12.75" thickBot="1" x14ac:dyDescent="0.25">
      <c r="B111" s="262" t="s">
        <v>248</v>
      </c>
      <c r="C111" s="166">
        <v>1119</v>
      </c>
      <c r="D111" s="182"/>
      <c r="E111" s="182"/>
      <c r="F111" s="182"/>
      <c r="G111" s="166">
        <v>1119</v>
      </c>
      <c r="H111" s="168"/>
      <c r="I111" s="166">
        <v>27</v>
      </c>
      <c r="J111" s="182"/>
      <c r="K111" s="166">
        <v>27</v>
      </c>
      <c r="L111" s="168">
        <v>1</v>
      </c>
      <c r="M111" s="168">
        <v>10332</v>
      </c>
      <c r="N111" s="166">
        <v>28003</v>
      </c>
      <c r="O111" s="182">
        <v>264</v>
      </c>
      <c r="P111" s="182">
        <v>2826</v>
      </c>
      <c r="Q111" s="182">
        <v>5045</v>
      </c>
      <c r="R111" s="182">
        <v>2</v>
      </c>
      <c r="S111" s="182">
        <v>1579</v>
      </c>
      <c r="T111" s="182">
        <v>21</v>
      </c>
      <c r="U111" s="182">
        <v>1</v>
      </c>
      <c r="V111" s="166">
        <v>37741</v>
      </c>
      <c r="W111" s="165">
        <v>248</v>
      </c>
      <c r="X111" s="182">
        <v>75</v>
      </c>
      <c r="Y111" s="166">
        <v>323</v>
      </c>
      <c r="Z111" s="165">
        <v>1702</v>
      </c>
      <c r="AA111" s="182"/>
      <c r="AB111" s="166">
        <v>1702</v>
      </c>
      <c r="AC111" s="165">
        <v>285524</v>
      </c>
      <c r="AD111" s="182">
        <v>82</v>
      </c>
      <c r="AE111" s="167">
        <v>285606</v>
      </c>
      <c r="AF111" s="166">
        <v>1865</v>
      </c>
      <c r="AG111" s="182"/>
      <c r="AH111" s="182"/>
      <c r="AI111" s="182">
        <v>27</v>
      </c>
      <c r="AJ111" s="182"/>
      <c r="AK111" s="166">
        <v>1892</v>
      </c>
      <c r="AL111" s="165">
        <v>2</v>
      </c>
      <c r="AM111" s="182"/>
      <c r="AN111" s="167">
        <v>2</v>
      </c>
      <c r="AO111" s="166"/>
      <c r="AP111" s="168"/>
      <c r="AQ111" s="166">
        <v>2</v>
      </c>
      <c r="AR111" s="182">
        <v>89</v>
      </c>
      <c r="AS111" s="182"/>
      <c r="AT111" s="166">
        <v>91</v>
      </c>
      <c r="AU111" s="165">
        <v>2821</v>
      </c>
      <c r="AV111" s="182"/>
      <c r="AW111" s="182"/>
      <c r="AX111" s="182"/>
      <c r="AY111" s="182"/>
      <c r="AZ111" s="182">
        <v>9220</v>
      </c>
      <c r="BA111" s="182">
        <v>5</v>
      </c>
      <c r="BB111" s="182">
        <v>0</v>
      </c>
      <c r="BC111" s="182"/>
      <c r="BD111" s="167">
        <v>12046</v>
      </c>
      <c r="BE111" s="166">
        <v>6</v>
      </c>
      <c r="BF111" s="168">
        <v>19</v>
      </c>
      <c r="BG111" s="166">
        <v>631</v>
      </c>
      <c r="BH111" s="182">
        <v>5399</v>
      </c>
      <c r="BI111" s="182">
        <v>3382</v>
      </c>
      <c r="BJ111" s="182">
        <v>684</v>
      </c>
      <c r="BK111" s="182">
        <v>600</v>
      </c>
      <c r="BL111" s="182"/>
      <c r="BM111" s="166">
        <v>10696</v>
      </c>
      <c r="BN111" s="168">
        <v>9</v>
      </c>
      <c r="BO111" s="168"/>
      <c r="BP111" s="168"/>
      <c r="BQ111" s="168">
        <v>22</v>
      </c>
      <c r="BR111" s="166">
        <v>78</v>
      </c>
      <c r="BS111" s="182"/>
      <c r="BT111" s="166">
        <v>78</v>
      </c>
      <c r="BU111" s="168"/>
      <c r="BV111" s="166">
        <v>5</v>
      </c>
      <c r="BW111" s="182">
        <v>98</v>
      </c>
      <c r="BX111" s="182"/>
      <c r="BY111" s="166">
        <v>103</v>
      </c>
      <c r="BZ111" s="165"/>
      <c r="CA111" s="182"/>
      <c r="CB111" s="182"/>
      <c r="CC111" s="182"/>
      <c r="CD111" s="182"/>
      <c r="CE111" s="182"/>
      <c r="CF111" s="182"/>
      <c r="CG111" s="182"/>
      <c r="CH111" s="182"/>
      <c r="CI111" s="182"/>
      <c r="CJ111" s="182"/>
      <c r="CK111" s="182"/>
      <c r="CL111" s="182"/>
      <c r="CM111" s="182"/>
      <c r="CN111" s="167"/>
      <c r="CO111" s="166">
        <v>2</v>
      </c>
      <c r="CP111" s="182"/>
      <c r="CQ111" s="166">
        <v>2</v>
      </c>
      <c r="CR111" s="168">
        <v>0</v>
      </c>
      <c r="CS111" s="166">
        <v>787</v>
      </c>
      <c r="CT111" s="182">
        <v>99690</v>
      </c>
      <c r="CU111" s="182">
        <v>799743</v>
      </c>
      <c r="CV111" s="182">
        <v>66799</v>
      </c>
      <c r="CW111" s="182">
        <v>55</v>
      </c>
      <c r="CX111" s="182">
        <v>10</v>
      </c>
      <c r="CY111" s="182"/>
      <c r="CZ111" s="182">
        <v>3</v>
      </c>
      <c r="DA111" s="182"/>
      <c r="DB111" s="182">
        <v>4</v>
      </c>
      <c r="DC111" s="182">
        <v>4</v>
      </c>
      <c r="DD111" s="166">
        <v>967095</v>
      </c>
      <c r="DE111" s="165">
        <v>17038</v>
      </c>
      <c r="DF111" s="182">
        <v>3</v>
      </c>
      <c r="DG111" s="182">
        <v>11697</v>
      </c>
      <c r="DH111" s="182">
        <v>16476</v>
      </c>
      <c r="DI111" s="182">
        <v>2554</v>
      </c>
      <c r="DJ111" s="182">
        <v>322</v>
      </c>
      <c r="DK111" s="182">
        <v>15</v>
      </c>
      <c r="DL111" s="167">
        <v>48105</v>
      </c>
      <c r="DM111" s="166"/>
      <c r="DN111" s="168"/>
      <c r="DO111" s="166"/>
      <c r="DP111" s="182"/>
      <c r="DQ111" s="166"/>
      <c r="DR111" s="168">
        <v>367</v>
      </c>
      <c r="DS111" s="166"/>
      <c r="DT111" s="182"/>
      <c r="DU111" s="166"/>
      <c r="DV111" s="165"/>
      <c r="DW111" s="182">
        <v>2</v>
      </c>
      <c r="DX111" s="167">
        <v>2</v>
      </c>
      <c r="DY111" s="166">
        <v>151</v>
      </c>
      <c r="DZ111" s="168">
        <v>1</v>
      </c>
      <c r="EA111" s="166">
        <v>943</v>
      </c>
      <c r="EB111" s="182"/>
      <c r="EC111" s="166">
        <v>943</v>
      </c>
      <c r="ED111" s="168">
        <v>0</v>
      </c>
      <c r="EE111" s="168">
        <v>0</v>
      </c>
      <c r="EF111" s="166">
        <v>414</v>
      </c>
      <c r="EG111" s="182">
        <v>16</v>
      </c>
      <c r="EH111" s="182">
        <v>96</v>
      </c>
      <c r="EI111" s="182"/>
      <c r="EJ111" s="182">
        <v>9</v>
      </c>
      <c r="EK111" s="182"/>
      <c r="EL111" s="182"/>
      <c r="EM111" s="166">
        <v>535</v>
      </c>
      <c r="EN111" s="165">
        <v>3343</v>
      </c>
      <c r="EO111" s="182">
        <v>3522</v>
      </c>
      <c r="EP111" s="182">
        <v>1253</v>
      </c>
      <c r="EQ111" s="182">
        <v>4893</v>
      </c>
      <c r="ER111" s="182">
        <v>5021</v>
      </c>
      <c r="ES111" s="182">
        <v>265</v>
      </c>
      <c r="ET111" s="182">
        <v>40531</v>
      </c>
      <c r="EU111" s="182">
        <v>356</v>
      </c>
      <c r="EV111" s="182">
        <v>320</v>
      </c>
      <c r="EW111" s="182">
        <v>103</v>
      </c>
      <c r="EX111" s="182"/>
      <c r="EY111" s="182">
        <v>1362</v>
      </c>
      <c r="EZ111" s="182">
        <v>6</v>
      </c>
      <c r="FA111" s="167">
        <v>60975</v>
      </c>
      <c r="FB111" s="166">
        <v>77</v>
      </c>
      <c r="FC111" s="165"/>
      <c r="FD111" s="182"/>
      <c r="FE111" s="182">
        <v>3</v>
      </c>
      <c r="FF111" s="167">
        <v>3</v>
      </c>
      <c r="FG111" s="166"/>
      <c r="FH111" s="182">
        <v>2</v>
      </c>
      <c r="FI111" s="166">
        <v>2</v>
      </c>
      <c r="FJ111" s="168">
        <v>1</v>
      </c>
      <c r="FK111" s="166">
        <v>95</v>
      </c>
      <c r="FL111" s="182"/>
      <c r="FM111" s="182"/>
      <c r="FN111" s="182"/>
      <c r="FO111" s="166">
        <v>95</v>
      </c>
      <c r="FP111" s="165">
        <v>1</v>
      </c>
      <c r="FQ111" s="182"/>
      <c r="FR111" s="182"/>
      <c r="FS111" s="167">
        <v>1</v>
      </c>
      <c r="FT111" s="166"/>
      <c r="FU111" s="182"/>
      <c r="FV111" s="166"/>
      <c r="FW111" s="168"/>
      <c r="FX111" s="168">
        <v>1273</v>
      </c>
      <c r="FY111" s="166">
        <v>33</v>
      </c>
      <c r="FZ111" s="182">
        <v>1</v>
      </c>
      <c r="GA111" s="182"/>
      <c r="GB111" s="182"/>
      <c r="GC111" s="166">
        <v>34</v>
      </c>
      <c r="GD111" s="168"/>
      <c r="GE111" s="166">
        <v>626</v>
      </c>
      <c r="GF111" s="182">
        <v>0</v>
      </c>
      <c r="GG111" s="166">
        <v>626</v>
      </c>
      <c r="GH111" s="168">
        <v>2</v>
      </c>
      <c r="GI111" s="166">
        <v>18</v>
      </c>
      <c r="GJ111" s="182"/>
      <c r="GK111" s="182"/>
      <c r="GL111" s="166">
        <v>18</v>
      </c>
      <c r="GM111" s="168">
        <v>44</v>
      </c>
      <c r="GN111" s="166">
        <v>22</v>
      </c>
      <c r="GO111" s="182"/>
      <c r="GP111" s="182"/>
      <c r="GQ111" s="182">
        <v>2</v>
      </c>
      <c r="GR111" s="166">
        <v>24</v>
      </c>
      <c r="GS111" s="168">
        <v>1442191</v>
      </c>
      <c r="GT111" s="234">
        <f>1442191/52629283</f>
        <v>2.7402824393408513E-2</v>
      </c>
    </row>
    <row r="112" spans="2:202" s="147" customFormat="1" ht="12.75" thickBot="1" x14ac:dyDescent="0.25">
      <c r="B112" s="263" t="s">
        <v>543</v>
      </c>
      <c r="C112" s="174">
        <v>1665</v>
      </c>
      <c r="D112" s="183">
        <v>1</v>
      </c>
      <c r="E112" s="183">
        <v>2</v>
      </c>
      <c r="F112" s="183"/>
      <c r="G112" s="174">
        <v>1668</v>
      </c>
      <c r="H112" s="176"/>
      <c r="I112" s="174">
        <v>85</v>
      </c>
      <c r="J112" s="183"/>
      <c r="K112" s="174">
        <v>85</v>
      </c>
      <c r="L112" s="176">
        <v>2</v>
      </c>
      <c r="M112" s="176">
        <v>19580</v>
      </c>
      <c r="N112" s="174">
        <v>51000</v>
      </c>
      <c r="O112" s="183">
        <v>422</v>
      </c>
      <c r="P112" s="183">
        <v>4163</v>
      </c>
      <c r="Q112" s="183">
        <v>7113</v>
      </c>
      <c r="R112" s="183">
        <v>20</v>
      </c>
      <c r="S112" s="183">
        <v>4934</v>
      </c>
      <c r="T112" s="183">
        <v>29</v>
      </c>
      <c r="U112" s="183">
        <v>2</v>
      </c>
      <c r="V112" s="174">
        <v>67683</v>
      </c>
      <c r="W112" s="173">
        <v>306</v>
      </c>
      <c r="X112" s="183">
        <v>176</v>
      </c>
      <c r="Y112" s="174">
        <v>482</v>
      </c>
      <c r="Z112" s="173">
        <v>4581</v>
      </c>
      <c r="AA112" s="183"/>
      <c r="AB112" s="174">
        <v>4581</v>
      </c>
      <c r="AC112" s="173">
        <v>386087</v>
      </c>
      <c r="AD112" s="183">
        <v>161</v>
      </c>
      <c r="AE112" s="175">
        <v>386248</v>
      </c>
      <c r="AF112" s="174">
        <v>3201</v>
      </c>
      <c r="AG112" s="183"/>
      <c r="AH112" s="183"/>
      <c r="AI112" s="183">
        <v>42</v>
      </c>
      <c r="AJ112" s="183"/>
      <c r="AK112" s="174">
        <v>3243</v>
      </c>
      <c r="AL112" s="173">
        <v>2</v>
      </c>
      <c r="AM112" s="183">
        <v>3</v>
      </c>
      <c r="AN112" s="175">
        <v>5</v>
      </c>
      <c r="AO112" s="174"/>
      <c r="AP112" s="176"/>
      <c r="AQ112" s="174">
        <v>33</v>
      </c>
      <c r="AR112" s="183">
        <v>113</v>
      </c>
      <c r="AS112" s="183"/>
      <c r="AT112" s="174">
        <v>146</v>
      </c>
      <c r="AU112" s="173">
        <v>3999</v>
      </c>
      <c r="AV112" s="183"/>
      <c r="AW112" s="183"/>
      <c r="AX112" s="183">
        <v>0</v>
      </c>
      <c r="AY112" s="183"/>
      <c r="AZ112" s="183">
        <v>11204</v>
      </c>
      <c r="BA112" s="183">
        <v>17</v>
      </c>
      <c r="BB112" s="183">
        <v>0</v>
      </c>
      <c r="BC112" s="183">
        <v>52</v>
      </c>
      <c r="BD112" s="175">
        <v>15272</v>
      </c>
      <c r="BE112" s="174">
        <v>11</v>
      </c>
      <c r="BF112" s="176">
        <v>47</v>
      </c>
      <c r="BG112" s="174">
        <v>1160</v>
      </c>
      <c r="BH112" s="183">
        <v>18718</v>
      </c>
      <c r="BI112" s="183">
        <v>8083</v>
      </c>
      <c r="BJ112" s="183">
        <v>1524</v>
      </c>
      <c r="BK112" s="183">
        <v>867</v>
      </c>
      <c r="BL112" s="183"/>
      <c r="BM112" s="174">
        <v>30352</v>
      </c>
      <c r="BN112" s="176">
        <v>17</v>
      </c>
      <c r="BO112" s="176"/>
      <c r="BP112" s="176"/>
      <c r="BQ112" s="176">
        <v>39</v>
      </c>
      <c r="BR112" s="174">
        <v>247</v>
      </c>
      <c r="BS112" s="183">
        <v>1</v>
      </c>
      <c r="BT112" s="174">
        <v>248</v>
      </c>
      <c r="BU112" s="176"/>
      <c r="BV112" s="174">
        <v>36</v>
      </c>
      <c r="BW112" s="183">
        <v>139</v>
      </c>
      <c r="BX112" s="183">
        <v>3</v>
      </c>
      <c r="BY112" s="174">
        <v>178</v>
      </c>
      <c r="BZ112" s="173">
        <v>3</v>
      </c>
      <c r="CA112" s="183">
        <v>0</v>
      </c>
      <c r="CB112" s="183"/>
      <c r="CC112" s="183">
        <v>0</v>
      </c>
      <c r="CD112" s="183">
        <v>2</v>
      </c>
      <c r="CE112" s="183"/>
      <c r="CF112" s="183">
        <v>0</v>
      </c>
      <c r="CG112" s="183"/>
      <c r="CH112" s="183"/>
      <c r="CI112" s="183"/>
      <c r="CJ112" s="183"/>
      <c r="CK112" s="183"/>
      <c r="CL112" s="183">
        <v>9</v>
      </c>
      <c r="CM112" s="183"/>
      <c r="CN112" s="175">
        <v>14</v>
      </c>
      <c r="CO112" s="174">
        <v>14</v>
      </c>
      <c r="CP112" s="183"/>
      <c r="CQ112" s="174">
        <v>14</v>
      </c>
      <c r="CR112" s="176">
        <v>0</v>
      </c>
      <c r="CS112" s="174">
        <v>1116</v>
      </c>
      <c r="CT112" s="183">
        <v>142209</v>
      </c>
      <c r="CU112" s="183">
        <v>1478794</v>
      </c>
      <c r="CV112" s="183">
        <v>137847</v>
      </c>
      <c r="CW112" s="183">
        <v>80</v>
      </c>
      <c r="CX112" s="183">
        <v>19</v>
      </c>
      <c r="CY112" s="183">
        <v>12</v>
      </c>
      <c r="CZ112" s="183">
        <v>6</v>
      </c>
      <c r="DA112" s="183">
        <v>0</v>
      </c>
      <c r="DB112" s="183">
        <v>7</v>
      </c>
      <c r="DC112" s="183">
        <v>18</v>
      </c>
      <c r="DD112" s="174">
        <v>1760108</v>
      </c>
      <c r="DE112" s="173">
        <v>25360</v>
      </c>
      <c r="DF112" s="183">
        <v>31</v>
      </c>
      <c r="DG112" s="183">
        <v>26833</v>
      </c>
      <c r="DH112" s="183">
        <v>26694</v>
      </c>
      <c r="DI112" s="183">
        <v>3116</v>
      </c>
      <c r="DJ112" s="183">
        <v>429</v>
      </c>
      <c r="DK112" s="183">
        <v>16</v>
      </c>
      <c r="DL112" s="175">
        <v>82479</v>
      </c>
      <c r="DM112" s="174"/>
      <c r="DN112" s="176"/>
      <c r="DO112" s="174">
        <v>4</v>
      </c>
      <c r="DP112" s="183">
        <v>1</v>
      </c>
      <c r="DQ112" s="174">
        <v>5</v>
      </c>
      <c r="DR112" s="176">
        <v>839</v>
      </c>
      <c r="DS112" s="174">
        <v>1</v>
      </c>
      <c r="DT112" s="183"/>
      <c r="DU112" s="174">
        <v>1</v>
      </c>
      <c r="DV112" s="173">
        <v>100</v>
      </c>
      <c r="DW112" s="183">
        <v>3</v>
      </c>
      <c r="DX112" s="175">
        <v>103</v>
      </c>
      <c r="DY112" s="174">
        <v>178</v>
      </c>
      <c r="DZ112" s="176">
        <v>3</v>
      </c>
      <c r="EA112" s="174">
        <v>1950</v>
      </c>
      <c r="EB112" s="183"/>
      <c r="EC112" s="174">
        <v>1950</v>
      </c>
      <c r="ED112" s="176">
        <v>4</v>
      </c>
      <c r="EE112" s="176">
        <v>1</v>
      </c>
      <c r="EF112" s="174">
        <v>666</v>
      </c>
      <c r="EG112" s="183">
        <v>56</v>
      </c>
      <c r="EH112" s="183">
        <v>343</v>
      </c>
      <c r="EI112" s="183">
        <v>0</v>
      </c>
      <c r="EJ112" s="183">
        <v>12</v>
      </c>
      <c r="EK112" s="183"/>
      <c r="EL112" s="183"/>
      <c r="EM112" s="174">
        <v>1077</v>
      </c>
      <c r="EN112" s="173">
        <v>6074</v>
      </c>
      <c r="EO112" s="183">
        <v>7721</v>
      </c>
      <c r="EP112" s="183">
        <v>3473</v>
      </c>
      <c r="EQ112" s="183">
        <v>8654</v>
      </c>
      <c r="ER112" s="183">
        <v>8526</v>
      </c>
      <c r="ES112" s="183">
        <v>434</v>
      </c>
      <c r="ET112" s="183">
        <v>52516</v>
      </c>
      <c r="EU112" s="183">
        <v>540</v>
      </c>
      <c r="EV112" s="183">
        <v>502</v>
      </c>
      <c r="EW112" s="183">
        <v>180</v>
      </c>
      <c r="EX112" s="183"/>
      <c r="EY112" s="183">
        <v>1879</v>
      </c>
      <c r="EZ112" s="183">
        <v>15</v>
      </c>
      <c r="FA112" s="175">
        <v>90514</v>
      </c>
      <c r="FB112" s="174">
        <v>81</v>
      </c>
      <c r="FC112" s="173"/>
      <c r="FD112" s="183"/>
      <c r="FE112" s="183">
        <v>4</v>
      </c>
      <c r="FF112" s="175">
        <v>4</v>
      </c>
      <c r="FG112" s="174"/>
      <c r="FH112" s="183">
        <v>3</v>
      </c>
      <c r="FI112" s="174">
        <v>3</v>
      </c>
      <c r="FJ112" s="176">
        <v>1</v>
      </c>
      <c r="FK112" s="174">
        <v>162</v>
      </c>
      <c r="FL112" s="183">
        <v>0</v>
      </c>
      <c r="FM112" s="183"/>
      <c r="FN112" s="183"/>
      <c r="FO112" s="174">
        <v>162</v>
      </c>
      <c r="FP112" s="173">
        <v>1</v>
      </c>
      <c r="FQ112" s="183"/>
      <c r="FR112" s="183"/>
      <c r="FS112" s="175">
        <v>1</v>
      </c>
      <c r="FT112" s="174"/>
      <c r="FU112" s="183">
        <v>1</v>
      </c>
      <c r="FV112" s="174">
        <v>1</v>
      </c>
      <c r="FW112" s="176"/>
      <c r="FX112" s="176">
        <v>1981</v>
      </c>
      <c r="FY112" s="174">
        <v>46</v>
      </c>
      <c r="FZ112" s="183">
        <v>15</v>
      </c>
      <c r="GA112" s="183"/>
      <c r="GB112" s="183">
        <v>11</v>
      </c>
      <c r="GC112" s="174">
        <v>72</v>
      </c>
      <c r="GD112" s="176"/>
      <c r="GE112" s="174">
        <v>1273</v>
      </c>
      <c r="GF112" s="183">
        <v>1</v>
      </c>
      <c r="GG112" s="174">
        <v>1274</v>
      </c>
      <c r="GH112" s="176">
        <v>6</v>
      </c>
      <c r="GI112" s="174">
        <v>95</v>
      </c>
      <c r="GJ112" s="183"/>
      <c r="GK112" s="183"/>
      <c r="GL112" s="174">
        <v>95</v>
      </c>
      <c r="GM112" s="176">
        <v>61</v>
      </c>
      <c r="GN112" s="174">
        <v>84</v>
      </c>
      <c r="GO112" s="183">
        <v>4</v>
      </c>
      <c r="GP112" s="183">
        <v>5</v>
      </c>
      <c r="GQ112" s="183">
        <v>3</v>
      </c>
      <c r="GR112" s="174">
        <v>96</v>
      </c>
      <c r="GS112" s="176">
        <v>2471015</v>
      </c>
      <c r="GT112" s="261">
        <f>2471015/52629283</f>
        <v>4.6951333158006349E-2</v>
      </c>
    </row>
    <row r="113" spans="2:202" s="147" customFormat="1" ht="12.75" thickBot="1" x14ac:dyDescent="0.25">
      <c r="B113" s="263" t="s">
        <v>544</v>
      </c>
      <c r="C113" s="174">
        <v>507</v>
      </c>
      <c r="D113" s="183"/>
      <c r="E113" s="183"/>
      <c r="F113" s="183"/>
      <c r="G113" s="174">
        <v>507</v>
      </c>
      <c r="H113" s="176"/>
      <c r="I113" s="174">
        <v>1</v>
      </c>
      <c r="J113" s="183"/>
      <c r="K113" s="174">
        <v>1</v>
      </c>
      <c r="L113" s="176"/>
      <c r="M113" s="176">
        <v>687</v>
      </c>
      <c r="N113" s="174">
        <v>16247</v>
      </c>
      <c r="O113" s="183">
        <v>81</v>
      </c>
      <c r="P113" s="183"/>
      <c r="Q113" s="183"/>
      <c r="R113" s="183"/>
      <c r="S113" s="183">
        <v>106</v>
      </c>
      <c r="T113" s="183"/>
      <c r="U113" s="183"/>
      <c r="V113" s="174">
        <v>16434</v>
      </c>
      <c r="W113" s="173"/>
      <c r="X113" s="183">
        <v>0</v>
      </c>
      <c r="Y113" s="174">
        <v>0</v>
      </c>
      <c r="Z113" s="173">
        <v>31</v>
      </c>
      <c r="AA113" s="183">
        <v>1</v>
      </c>
      <c r="AB113" s="174">
        <v>32</v>
      </c>
      <c r="AC113" s="173">
        <v>2</v>
      </c>
      <c r="AD113" s="183"/>
      <c r="AE113" s="175">
        <v>2</v>
      </c>
      <c r="AF113" s="174"/>
      <c r="AG113" s="183"/>
      <c r="AH113" s="183"/>
      <c r="AI113" s="183"/>
      <c r="AJ113" s="183"/>
      <c r="AK113" s="174"/>
      <c r="AL113" s="173"/>
      <c r="AM113" s="183">
        <v>2</v>
      </c>
      <c r="AN113" s="175">
        <v>2</v>
      </c>
      <c r="AO113" s="174"/>
      <c r="AP113" s="176"/>
      <c r="AQ113" s="174">
        <v>3</v>
      </c>
      <c r="AR113" s="183"/>
      <c r="AS113" s="183"/>
      <c r="AT113" s="174">
        <v>3</v>
      </c>
      <c r="AU113" s="173"/>
      <c r="AV113" s="183"/>
      <c r="AW113" s="183"/>
      <c r="AX113" s="183"/>
      <c r="AY113" s="183"/>
      <c r="AZ113" s="183"/>
      <c r="BA113" s="183"/>
      <c r="BB113" s="183"/>
      <c r="BC113" s="183"/>
      <c r="BD113" s="175"/>
      <c r="BE113" s="174"/>
      <c r="BF113" s="176">
        <v>223</v>
      </c>
      <c r="BG113" s="174">
        <v>98</v>
      </c>
      <c r="BH113" s="183">
        <v>91</v>
      </c>
      <c r="BI113" s="183">
        <v>675</v>
      </c>
      <c r="BJ113" s="183">
        <v>0</v>
      </c>
      <c r="BK113" s="183">
        <v>5</v>
      </c>
      <c r="BL113" s="183"/>
      <c r="BM113" s="174">
        <v>869</v>
      </c>
      <c r="BN113" s="176">
        <v>9</v>
      </c>
      <c r="BO113" s="176"/>
      <c r="BP113" s="176"/>
      <c r="BQ113" s="176">
        <v>2</v>
      </c>
      <c r="BR113" s="174">
        <v>378</v>
      </c>
      <c r="BS113" s="183"/>
      <c r="BT113" s="174">
        <v>378</v>
      </c>
      <c r="BU113" s="176"/>
      <c r="BV113" s="174">
        <v>2</v>
      </c>
      <c r="BW113" s="183">
        <v>0</v>
      </c>
      <c r="BX113" s="183"/>
      <c r="BY113" s="174">
        <v>2</v>
      </c>
      <c r="BZ113" s="173"/>
      <c r="CA113" s="183"/>
      <c r="CB113" s="183"/>
      <c r="CC113" s="183"/>
      <c r="CD113" s="183">
        <v>1</v>
      </c>
      <c r="CE113" s="183"/>
      <c r="CF113" s="183"/>
      <c r="CG113" s="183"/>
      <c r="CH113" s="183"/>
      <c r="CI113" s="183"/>
      <c r="CJ113" s="183">
        <v>1</v>
      </c>
      <c r="CK113" s="183">
        <v>1</v>
      </c>
      <c r="CL113" s="183"/>
      <c r="CM113" s="183"/>
      <c r="CN113" s="175">
        <v>3</v>
      </c>
      <c r="CO113" s="174">
        <v>1</v>
      </c>
      <c r="CP113" s="183"/>
      <c r="CQ113" s="174">
        <v>1</v>
      </c>
      <c r="CR113" s="176"/>
      <c r="CS113" s="174">
        <v>2</v>
      </c>
      <c r="CT113" s="183">
        <v>1</v>
      </c>
      <c r="CU113" s="183">
        <v>18059</v>
      </c>
      <c r="CV113" s="183">
        <v>13309</v>
      </c>
      <c r="CW113" s="183">
        <v>8</v>
      </c>
      <c r="CX113" s="183">
        <v>17</v>
      </c>
      <c r="CY113" s="183"/>
      <c r="CZ113" s="183"/>
      <c r="DA113" s="183"/>
      <c r="DB113" s="183">
        <v>0</v>
      </c>
      <c r="DC113" s="183"/>
      <c r="DD113" s="174">
        <v>31396</v>
      </c>
      <c r="DE113" s="173">
        <v>901</v>
      </c>
      <c r="DF113" s="183">
        <v>15</v>
      </c>
      <c r="DG113" s="183"/>
      <c r="DH113" s="183">
        <v>1</v>
      </c>
      <c r="DI113" s="183"/>
      <c r="DJ113" s="183"/>
      <c r="DK113" s="183"/>
      <c r="DL113" s="175">
        <v>917</v>
      </c>
      <c r="DM113" s="174"/>
      <c r="DN113" s="176"/>
      <c r="DO113" s="174"/>
      <c r="DP113" s="183"/>
      <c r="DQ113" s="174"/>
      <c r="DR113" s="176">
        <v>66</v>
      </c>
      <c r="DS113" s="174"/>
      <c r="DT113" s="183"/>
      <c r="DU113" s="174"/>
      <c r="DV113" s="173">
        <v>13</v>
      </c>
      <c r="DW113" s="183"/>
      <c r="DX113" s="175">
        <v>13</v>
      </c>
      <c r="DY113" s="174">
        <v>16</v>
      </c>
      <c r="DZ113" s="176"/>
      <c r="EA113" s="174">
        <v>13</v>
      </c>
      <c r="EB113" s="183"/>
      <c r="EC113" s="174">
        <v>13</v>
      </c>
      <c r="ED113" s="176"/>
      <c r="EE113" s="176"/>
      <c r="EF113" s="174">
        <v>299</v>
      </c>
      <c r="EG113" s="183">
        <v>8</v>
      </c>
      <c r="EH113" s="183">
        <v>33</v>
      </c>
      <c r="EI113" s="183"/>
      <c r="EJ113" s="183"/>
      <c r="EK113" s="183"/>
      <c r="EL113" s="183"/>
      <c r="EM113" s="174">
        <v>340</v>
      </c>
      <c r="EN113" s="173">
        <v>3</v>
      </c>
      <c r="EO113" s="183">
        <v>151</v>
      </c>
      <c r="EP113" s="183">
        <v>0</v>
      </c>
      <c r="EQ113" s="183">
        <v>12</v>
      </c>
      <c r="ER113" s="183">
        <v>156</v>
      </c>
      <c r="ES113" s="183">
        <v>0</v>
      </c>
      <c r="ET113" s="183">
        <v>2</v>
      </c>
      <c r="EU113" s="183"/>
      <c r="EV113" s="183"/>
      <c r="EW113" s="183"/>
      <c r="EX113" s="183"/>
      <c r="EY113" s="183">
        <v>1</v>
      </c>
      <c r="EZ113" s="183"/>
      <c r="FA113" s="175">
        <v>325</v>
      </c>
      <c r="FB113" s="174"/>
      <c r="FC113" s="173"/>
      <c r="FD113" s="183"/>
      <c r="FE113" s="183"/>
      <c r="FF113" s="175"/>
      <c r="FG113" s="174"/>
      <c r="FH113" s="183"/>
      <c r="FI113" s="174"/>
      <c r="FJ113" s="176">
        <v>2</v>
      </c>
      <c r="FK113" s="174">
        <v>3</v>
      </c>
      <c r="FL113" s="183">
        <v>6</v>
      </c>
      <c r="FM113" s="183">
        <v>0</v>
      </c>
      <c r="FN113" s="183">
        <v>6</v>
      </c>
      <c r="FO113" s="174">
        <v>15</v>
      </c>
      <c r="FP113" s="173">
        <v>4</v>
      </c>
      <c r="FQ113" s="183"/>
      <c r="FR113" s="183"/>
      <c r="FS113" s="175">
        <v>4</v>
      </c>
      <c r="FT113" s="174"/>
      <c r="FU113" s="183"/>
      <c r="FV113" s="174"/>
      <c r="FW113" s="176"/>
      <c r="FX113" s="176">
        <v>142</v>
      </c>
      <c r="FY113" s="174">
        <v>4</v>
      </c>
      <c r="FZ113" s="183"/>
      <c r="GA113" s="183"/>
      <c r="GB113" s="183"/>
      <c r="GC113" s="174">
        <v>4</v>
      </c>
      <c r="GD113" s="176"/>
      <c r="GE113" s="174">
        <v>151</v>
      </c>
      <c r="GF113" s="183"/>
      <c r="GG113" s="174">
        <v>151</v>
      </c>
      <c r="GH113" s="176"/>
      <c r="GI113" s="174">
        <v>3</v>
      </c>
      <c r="GJ113" s="183"/>
      <c r="GK113" s="183"/>
      <c r="GL113" s="174">
        <v>3</v>
      </c>
      <c r="GM113" s="176">
        <v>5</v>
      </c>
      <c r="GN113" s="174"/>
      <c r="GO113" s="183">
        <v>1</v>
      </c>
      <c r="GP113" s="183">
        <v>1</v>
      </c>
      <c r="GQ113" s="183">
        <v>3</v>
      </c>
      <c r="GR113" s="174">
        <v>5</v>
      </c>
      <c r="GS113" s="176">
        <v>52572</v>
      </c>
      <c r="GT113" s="261">
        <f>52572/52629283</f>
        <v>9.9891157551965895E-4</v>
      </c>
    </row>
    <row r="114" spans="2:202" s="147" customFormat="1" ht="12.75" thickBot="1" x14ac:dyDescent="0.25">
      <c r="B114" s="266" t="s">
        <v>545</v>
      </c>
      <c r="C114" s="240">
        <v>112362</v>
      </c>
      <c r="D114" s="249">
        <v>434</v>
      </c>
      <c r="E114" s="249">
        <v>507</v>
      </c>
      <c r="F114" s="249">
        <v>590</v>
      </c>
      <c r="G114" s="240">
        <v>113893</v>
      </c>
      <c r="H114" s="241">
        <v>6</v>
      </c>
      <c r="I114" s="240">
        <v>576799</v>
      </c>
      <c r="J114" s="249">
        <v>5</v>
      </c>
      <c r="K114" s="240">
        <v>576804</v>
      </c>
      <c r="L114" s="241">
        <v>40</v>
      </c>
      <c r="M114" s="241">
        <v>662825</v>
      </c>
      <c r="N114" s="240">
        <v>15536195</v>
      </c>
      <c r="O114" s="249">
        <v>280768</v>
      </c>
      <c r="P114" s="249">
        <v>19854</v>
      </c>
      <c r="Q114" s="249">
        <v>36570</v>
      </c>
      <c r="R114" s="249">
        <v>372</v>
      </c>
      <c r="S114" s="249">
        <v>28764</v>
      </c>
      <c r="T114" s="249">
        <v>283</v>
      </c>
      <c r="U114" s="249">
        <v>56</v>
      </c>
      <c r="V114" s="240">
        <v>15902862</v>
      </c>
      <c r="W114" s="242">
        <v>62007</v>
      </c>
      <c r="X114" s="249">
        <v>47046</v>
      </c>
      <c r="Y114" s="240">
        <v>109053</v>
      </c>
      <c r="Z114" s="242">
        <v>1609588</v>
      </c>
      <c r="AA114" s="249">
        <v>673</v>
      </c>
      <c r="AB114" s="240">
        <v>1610261</v>
      </c>
      <c r="AC114" s="242">
        <v>789715</v>
      </c>
      <c r="AD114" s="249">
        <v>2233</v>
      </c>
      <c r="AE114" s="243">
        <v>791948</v>
      </c>
      <c r="AF114" s="240">
        <v>33156</v>
      </c>
      <c r="AG114" s="249">
        <v>17</v>
      </c>
      <c r="AH114" s="249">
        <v>3761</v>
      </c>
      <c r="AI114" s="249">
        <v>8365</v>
      </c>
      <c r="AJ114" s="249">
        <v>7</v>
      </c>
      <c r="AK114" s="240">
        <v>45306</v>
      </c>
      <c r="AL114" s="242">
        <v>22300</v>
      </c>
      <c r="AM114" s="249">
        <v>1192</v>
      </c>
      <c r="AN114" s="243">
        <v>23492</v>
      </c>
      <c r="AO114" s="240">
        <v>21</v>
      </c>
      <c r="AP114" s="241">
        <v>7</v>
      </c>
      <c r="AQ114" s="240">
        <v>6698</v>
      </c>
      <c r="AR114" s="249">
        <v>914</v>
      </c>
      <c r="AS114" s="249">
        <v>1</v>
      </c>
      <c r="AT114" s="240">
        <v>7613</v>
      </c>
      <c r="AU114" s="242">
        <v>16360</v>
      </c>
      <c r="AV114" s="249">
        <v>316</v>
      </c>
      <c r="AW114" s="249">
        <v>151</v>
      </c>
      <c r="AX114" s="249">
        <v>1218</v>
      </c>
      <c r="AY114" s="249">
        <v>35</v>
      </c>
      <c r="AZ114" s="249">
        <v>15102</v>
      </c>
      <c r="BA114" s="249">
        <v>197</v>
      </c>
      <c r="BB114" s="249">
        <v>0</v>
      </c>
      <c r="BC114" s="249">
        <v>180</v>
      </c>
      <c r="BD114" s="243">
        <v>33559</v>
      </c>
      <c r="BE114" s="240">
        <v>19165</v>
      </c>
      <c r="BF114" s="241">
        <v>33889</v>
      </c>
      <c r="BG114" s="240">
        <v>858398</v>
      </c>
      <c r="BH114" s="249">
        <v>778207</v>
      </c>
      <c r="BI114" s="249">
        <v>2949516</v>
      </c>
      <c r="BJ114" s="249">
        <v>19531</v>
      </c>
      <c r="BK114" s="249">
        <v>229091</v>
      </c>
      <c r="BL114" s="249">
        <v>202</v>
      </c>
      <c r="BM114" s="240">
        <v>4834945</v>
      </c>
      <c r="BN114" s="241">
        <v>18708</v>
      </c>
      <c r="BO114" s="241">
        <v>9</v>
      </c>
      <c r="BP114" s="241">
        <v>186</v>
      </c>
      <c r="BQ114" s="241">
        <v>39111</v>
      </c>
      <c r="BR114" s="240">
        <v>63052</v>
      </c>
      <c r="BS114" s="249">
        <v>15314</v>
      </c>
      <c r="BT114" s="240">
        <v>78366</v>
      </c>
      <c r="BU114" s="241">
        <v>4439</v>
      </c>
      <c r="BV114" s="240">
        <v>496032</v>
      </c>
      <c r="BW114" s="249">
        <v>53418</v>
      </c>
      <c r="BX114" s="249">
        <v>33841</v>
      </c>
      <c r="BY114" s="240">
        <v>583291</v>
      </c>
      <c r="BZ114" s="242">
        <v>910</v>
      </c>
      <c r="CA114" s="249">
        <v>108</v>
      </c>
      <c r="CB114" s="249">
        <v>432</v>
      </c>
      <c r="CC114" s="249">
        <v>1020</v>
      </c>
      <c r="CD114" s="249">
        <v>1281</v>
      </c>
      <c r="CE114" s="249">
        <v>422</v>
      </c>
      <c r="CF114" s="249">
        <v>1587</v>
      </c>
      <c r="CG114" s="249">
        <v>1065</v>
      </c>
      <c r="CH114" s="249">
        <v>44410</v>
      </c>
      <c r="CI114" s="249">
        <v>142</v>
      </c>
      <c r="CJ114" s="249">
        <v>413</v>
      </c>
      <c r="CK114" s="249">
        <v>19878</v>
      </c>
      <c r="CL114" s="249">
        <v>522</v>
      </c>
      <c r="CM114" s="249">
        <v>14</v>
      </c>
      <c r="CN114" s="243">
        <v>72204</v>
      </c>
      <c r="CO114" s="240">
        <v>333360</v>
      </c>
      <c r="CP114" s="249">
        <v>36</v>
      </c>
      <c r="CQ114" s="240">
        <v>333396</v>
      </c>
      <c r="CR114" s="241">
        <v>8235</v>
      </c>
      <c r="CS114" s="240">
        <v>16696</v>
      </c>
      <c r="CT114" s="249">
        <v>355749</v>
      </c>
      <c r="CU114" s="249">
        <v>13143256</v>
      </c>
      <c r="CV114" s="249">
        <v>4981853</v>
      </c>
      <c r="CW114" s="249">
        <v>21033</v>
      </c>
      <c r="CX114" s="249">
        <v>17393</v>
      </c>
      <c r="CY114" s="249">
        <v>3943</v>
      </c>
      <c r="CZ114" s="249">
        <v>3892</v>
      </c>
      <c r="DA114" s="249">
        <v>204</v>
      </c>
      <c r="DB114" s="249">
        <v>1419</v>
      </c>
      <c r="DC114" s="249">
        <v>36884</v>
      </c>
      <c r="DD114" s="240">
        <v>18582322</v>
      </c>
      <c r="DE114" s="242">
        <v>1464618</v>
      </c>
      <c r="DF114" s="249">
        <v>7307</v>
      </c>
      <c r="DG114" s="249">
        <v>85407</v>
      </c>
      <c r="DH114" s="249">
        <v>152618</v>
      </c>
      <c r="DI114" s="249">
        <v>6217</v>
      </c>
      <c r="DJ114" s="249">
        <v>3294</v>
      </c>
      <c r="DK114" s="249">
        <v>63</v>
      </c>
      <c r="DL114" s="243">
        <v>1719524</v>
      </c>
      <c r="DM114" s="240">
        <v>40</v>
      </c>
      <c r="DN114" s="241">
        <v>17</v>
      </c>
      <c r="DO114" s="240">
        <v>481</v>
      </c>
      <c r="DP114" s="249">
        <v>11</v>
      </c>
      <c r="DQ114" s="240">
        <v>492</v>
      </c>
      <c r="DR114" s="241">
        <v>144358</v>
      </c>
      <c r="DS114" s="240">
        <v>36891</v>
      </c>
      <c r="DT114" s="249">
        <v>8034</v>
      </c>
      <c r="DU114" s="240">
        <v>44925</v>
      </c>
      <c r="DV114" s="242">
        <v>33986</v>
      </c>
      <c r="DW114" s="249">
        <v>62</v>
      </c>
      <c r="DX114" s="243">
        <v>34048</v>
      </c>
      <c r="DY114" s="240">
        <v>37441</v>
      </c>
      <c r="DZ114" s="241">
        <v>3042</v>
      </c>
      <c r="EA114" s="240">
        <v>665149</v>
      </c>
      <c r="EB114" s="249">
        <v>6</v>
      </c>
      <c r="EC114" s="240">
        <v>665155</v>
      </c>
      <c r="ED114" s="241">
        <v>3210</v>
      </c>
      <c r="EE114" s="241">
        <v>9</v>
      </c>
      <c r="EF114" s="240">
        <v>67875</v>
      </c>
      <c r="EG114" s="249">
        <v>21055</v>
      </c>
      <c r="EH114" s="249">
        <v>37118</v>
      </c>
      <c r="EI114" s="249">
        <v>1591</v>
      </c>
      <c r="EJ114" s="249">
        <v>1113</v>
      </c>
      <c r="EK114" s="249">
        <v>36</v>
      </c>
      <c r="EL114" s="249">
        <v>15</v>
      </c>
      <c r="EM114" s="240">
        <v>128803</v>
      </c>
      <c r="EN114" s="242">
        <v>243998</v>
      </c>
      <c r="EO114" s="249">
        <v>1883516</v>
      </c>
      <c r="EP114" s="249">
        <v>24989</v>
      </c>
      <c r="EQ114" s="249">
        <v>295258</v>
      </c>
      <c r="ER114" s="249">
        <v>971436</v>
      </c>
      <c r="ES114" s="249">
        <v>3054</v>
      </c>
      <c r="ET114" s="249">
        <v>212369</v>
      </c>
      <c r="EU114" s="249">
        <v>2386</v>
      </c>
      <c r="EV114" s="249">
        <v>2099</v>
      </c>
      <c r="EW114" s="249">
        <v>1645</v>
      </c>
      <c r="EX114" s="249">
        <v>243</v>
      </c>
      <c r="EY114" s="249">
        <v>19355</v>
      </c>
      <c r="EZ114" s="249">
        <v>102</v>
      </c>
      <c r="FA114" s="243">
        <v>3660450</v>
      </c>
      <c r="FB114" s="240">
        <v>3166</v>
      </c>
      <c r="FC114" s="242">
        <v>81</v>
      </c>
      <c r="FD114" s="249">
        <v>1739</v>
      </c>
      <c r="FE114" s="249">
        <v>3819</v>
      </c>
      <c r="FF114" s="243">
        <v>5639</v>
      </c>
      <c r="FG114" s="240">
        <v>227</v>
      </c>
      <c r="FH114" s="249">
        <v>506</v>
      </c>
      <c r="FI114" s="240">
        <v>733</v>
      </c>
      <c r="FJ114" s="241">
        <v>4859</v>
      </c>
      <c r="FK114" s="240">
        <v>51416</v>
      </c>
      <c r="FL114" s="249">
        <v>10851</v>
      </c>
      <c r="FM114" s="249">
        <v>745</v>
      </c>
      <c r="FN114" s="249">
        <v>5622</v>
      </c>
      <c r="FO114" s="240">
        <v>68634</v>
      </c>
      <c r="FP114" s="242">
        <v>292</v>
      </c>
      <c r="FQ114" s="249">
        <v>2107</v>
      </c>
      <c r="FR114" s="249">
        <v>63</v>
      </c>
      <c r="FS114" s="243">
        <v>2462</v>
      </c>
      <c r="FT114" s="240">
        <v>5512</v>
      </c>
      <c r="FU114" s="249">
        <v>7</v>
      </c>
      <c r="FV114" s="240">
        <v>5519</v>
      </c>
      <c r="FW114" s="241">
        <v>37</v>
      </c>
      <c r="FX114" s="241">
        <v>411196</v>
      </c>
      <c r="FY114" s="240">
        <v>1325</v>
      </c>
      <c r="FZ114" s="249">
        <v>5742</v>
      </c>
      <c r="GA114" s="249">
        <v>1603</v>
      </c>
      <c r="GB114" s="249">
        <v>950</v>
      </c>
      <c r="GC114" s="240">
        <v>9620</v>
      </c>
      <c r="GD114" s="241">
        <v>14</v>
      </c>
      <c r="GE114" s="240">
        <v>390783</v>
      </c>
      <c r="GF114" s="249">
        <v>26523</v>
      </c>
      <c r="GG114" s="240">
        <v>417306</v>
      </c>
      <c r="GH114" s="241">
        <v>10</v>
      </c>
      <c r="GI114" s="240">
        <v>718548</v>
      </c>
      <c r="GJ114" s="249">
        <v>101</v>
      </c>
      <c r="GK114" s="249">
        <v>8</v>
      </c>
      <c r="GL114" s="240">
        <v>718657</v>
      </c>
      <c r="GM114" s="241">
        <v>9297</v>
      </c>
      <c r="GN114" s="240">
        <v>5415</v>
      </c>
      <c r="GO114" s="249">
        <v>6828</v>
      </c>
      <c r="GP114" s="249">
        <v>7662</v>
      </c>
      <c r="GQ114" s="249">
        <v>24759</v>
      </c>
      <c r="GR114" s="240">
        <v>44664</v>
      </c>
      <c r="GS114" s="241">
        <v>52629283</v>
      </c>
      <c r="GT114" s="244">
        <f>52629283/52629283</f>
        <v>1</v>
      </c>
    </row>
  </sheetData>
  <mergeCells count="43">
    <mergeCell ref="DM1:EM1"/>
    <mergeCell ref="GD1:GT1"/>
    <mergeCell ref="EN1:FF1"/>
    <mergeCell ref="FG1:GC1"/>
    <mergeCell ref="FK2:FO2"/>
    <mergeCell ref="FP2:FS2"/>
    <mergeCell ref="FT2:FV2"/>
    <mergeCell ref="W1:AT1"/>
    <mergeCell ref="AL2:AN2"/>
    <mergeCell ref="AQ2:AT2"/>
    <mergeCell ref="CO2:CQ2"/>
    <mergeCell ref="CS2:DD2"/>
    <mergeCell ref="BR2:BT2"/>
    <mergeCell ref="BV2:BY2"/>
    <mergeCell ref="BZ2:CN2"/>
    <mergeCell ref="BQ1:CN1"/>
    <mergeCell ref="AU1:BP1"/>
    <mergeCell ref="GI2:GL2"/>
    <mergeCell ref="GN2:GR2"/>
    <mergeCell ref="GT2:GT3"/>
    <mergeCell ref="GS2:GS3"/>
    <mergeCell ref="B1:V1"/>
    <mergeCell ref="CO1:DL1"/>
    <mergeCell ref="C2:G2"/>
    <mergeCell ref="I2:K2"/>
    <mergeCell ref="N2:V2"/>
    <mergeCell ref="W2:Y2"/>
    <mergeCell ref="Z2:AB2"/>
    <mergeCell ref="DE2:DL2"/>
    <mergeCell ref="AC2:AE2"/>
    <mergeCell ref="AF2:AK2"/>
    <mergeCell ref="AU2:BD2"/>
    <mergeCell ref="BG2:BM2"/>
    <mergeCell ref="EN2:FA2"/>
    <mergeCell ref="FG2:FI2"/>
    <mergeCell ref="FC2:FF2"/>
    <mergeCell ref="FY2:GC2"/>
    <mergeCell ref="GE2:GG2"/>
    <mergeCell ref="DO2:DQ2"/>
    <mergeCell ref="DS2:DU2"/>
    <mergeCell ref="DV2:DX2"/>
    <mergeCell ref="EA2:EC2"/>
    <mergeCell ref="EF2:EM2"/>
  </mergeCells>
  <printOptions horizontalCentered="1" verticalCentered="1"/>
  <pageMargins left="0.11811023622047245" right="0.19685039370078741" top="0.23622047244094491" bottom="0.23622047244094491" header="0.23622047244094491" footer="0.23622047244094491"/>
  <pageSetup paperSize="9" scale="65" orientation="landscape" horizontalDpi="4294967293" r:id="rId1"/>
  <rowBreaks count="1" manualBreakCount="1">
    <brk id="61" min="1" max="201" man="1"/>
  </rowBreaks>
  <colBreaks count="8" manualBreakCount="8">
    <brk id="22" max="113" man="1"/>
    <brk id="46" max="113" man="1"/>
    <brk id="68" max="113" man="1"/>
    <brk id="92" max="113" man="1"/>
    <brk id="116" max="113" man="1"/>
    <brk id="143" max="113" man="1"/>
    <brk id="162" max="113" man="1"/>
    <brk id="185" max="113"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ADD8E6"/>
  </sheetPr>
  <dimension ref="A1:G17"/>
  <sheetViews>
    <sheetView view="pageBreakPreview" zoomScaleNormal="100" zoomScaleSheetLayoutView="100" workbookViewId="0"/>
  </sheetViews>
  <sheetFormatPr defaultColWidth="9.140625" defaultRowHeight="12.75" x14ac:dyDescent="0.2"/>
  <cols>
    <col min="1" max="1" width="9.140625" style="67"/>
    <col min="2" max="2" width="12.28515625" style="27" bestFit="1" customWidth="1"/>
    <col min="3" max="7" width="15.140625" customWidth="1"/>
  </cols>
  <sheetData>
    <row r="1" spans="2:7" ht="30" customHeight="1" x14ac:dyDescent="0.2">
      <c r="B1" s="303" t="s">
        <v>666</v>
      </c>
      <c r="C1" s="306"/>
      <c r="D1" s="306"/>
      <c r="E1" s="306"/>
      <c r="F1" s="306"/>
      <c r="G1" s="306"/>
    </row>
    <row r="2" spans="2:7" s="67" customFormat="1" ht="20.100000000000001" customHeight="1" x14ac:dyDescent="0.2">
      <c r="B2" s="69"/>
    </row>
    <row r="3" spans="2:7" ht="20.100000000000001" customHeight="1" x14ac:dyDescent="0.2">
      <c r="B3" s="305" t="s">
        <v>265</v>
      </c>
      <c r="C3" s="302" t="s">
        <v>1</v>
      </c>
      <c r="D3" s="302"/>
      <c r="E3" s="302"/>
      <c r="F3" s="302" t="s">
        <v>266</v>
      </c>
      <c r="G3" s="302"/>
    </row>
    <row r="4" spans="2:7" ht="20.100000000000001" customHeight="1" x14ac:dyDescent="0.2">
      <c r="B4" s="305"/>
      <c r="C4" s="71">
        <v>2022</v>
      </c>
      <c r="D4" s="71">
        <v>2023</v>
      </c>
      <c r="E4" s="71">
        <v>2024</v>
      </c>
      <c r="F4" s="71" t="s">
        <v>631</v>
      </c>
      <c r="G4" s="71" t="s">
        <v>648</v>
      </c>
    </row>
    <row r="5" spans="2:7" ht="20.100000000000001" customHeight="1" x14ac:dyDescent="0.2">
      <c r="B5" s="68" t="s">
        <v>5</v>
      </c>
      <c r="C5" s="18">
        <v>2189</v>
      </c>
      <c r="D5" s="18">
        <v>9820</v>
      </c>
      <c r="E5" s="18">
        <v>16345</v>
      </c>
      <c r="F5" s="19">
        <v>348.60666971219734</v>
      </c>
      <c r="G5" s="19">
        <v>66.446028513238289</v>
      </c>
    </row>
    <row r="6" spans="2:7" ht="20.100000000000001" customHeight="1" x14ac:dyDescent="0.2">
      <c r="B6" s="68" t="s">
        <v>6</v>
      </c>
      <c r="C6" s="18">
        <v>1642</v>
      </c>
      <c r="D6" s="18">
        <v>3633</v>
      </c>
      <c r="E6" s="18">
        <v>7106</v>
      </c>
      <c r="F6" s="19">
        <v>121.25456760048721</v>
      </c>
      <c r="G6" s="19">
        <v>95.595926231764381</v>
      </c>
    </row>
    <row r="7" spans="2:7" ht="20.100000000000001" customHeight="1" x14ac:dyDescent="0.2">
      <c r="B7" s="68" t="s">
        <v>7</v>
      </c>
      <c r="C7" s="18">
        <v>569</v>
      </c>
      <c r="D7" s="18">
        <v>24951</v>
      </c>
      <c r="E7" s="18">
        <v>33490</v>
      </c>
      <c r="F7" s="19">
        <v>4285.0615114235497</v>
      </c>
      <c r="G7" s="19">
        <v>34.223077231373495</v>
      </c>
    </row>
    <row r="8" spans="2:7" ht="20.100000000000001" customHeight="1" x14ac:dyDescent="0.2">
      <c r="B8" s="68" t="s">
        <v>8</v>
      </c>
      <c r="C8" s="18">
        <v>32130</v>
      </c>
      <c r="D8" s="18">
        <v>83938</v>
      </c>
      <c r="E8" s="18">
        <v>28677</v>
      </c>
      <c r="F8" s="19">
        <v>161.24494242141301</v>
      </c>
      <c r="G8" s="19">
        <v>-65.835497629202507</v>
      </c>
    </row>
    <row r="9" spans="2:7" ht="20.100000000000001" customHeight="1" x14ac:dyDescent="0.2">
      <c r="B9" s="68" t="s">
        <v>9</v>
      </c>
      <c r="C9" s="18">
        <v>86259</v>
      </c>
      <c r="D9" s="18">
        <v>173710</v>
      </c>
      <c r="E9" s="18">
        <v>171141</v>
      </c>
      <c r="F9" s="19">
        <v>101.38188478883363</v>
      </c>
      <c r="G9" s="19">
        <v>-1.478901617638593</v>
      </c>
    </row>
    <row r="10" spans="2:7" ht="20.100000000000001" customHeight="1" x14ac:dyDescent="0.2">
      <c r="B10" s="68" t="s">
        <v>10</v>
      </c>
      <c r="C10" s="18">
        <v>108199</v>
      </c>
      <c r="D10" s="18">
        <v>184493</v>
      </c>
      <c r="E10" s="18">
        <v>236528</v>
      </c>
      <c r="F10" s="19">
        <v>70.512666475660595</v>
      </c>
      <c r="G10" s="19">
        <v>28.204322115202203</v>
      </c>
    </row>
    <row r="11" spans="2:7" ht="20.100000000000001" customHeight="1" x14ac:dyDescent="0.2">
      <c r="B11" s="68" t="s">
        <v>11</v>
      </c>
      <c r="C11" s="18">
        <v>124327</v>
      </c>
      <c r="D11" s="18">
        <v>213082</v>
      </c>
      <c r="E11" s="18">
        <v>294428</v>
      </c>
      <c r="F11" s="19">
        <v>71.388354902796664</v>
      </c>
      <c r="G11" s="19">
        <v>38.17591349808994</v>
      </c>
    </row>
    <row r="12" spans="2:7" ht="20.100000000000001" customHeight="1" x14ac:dyDescent="0.2">
      <c r="B12" s="68" t="s">
        <v>12</v>
      </c>
      <c r="C12" s="18">
        <v>164355</v>
      </c>
      <c r="D12" s="18">
        <v>224101</v>
      </c>
      <c r="E12" s="18">
        <v>277271</v>
      </c>
      <c r="F12" s="19">
        <v>36.351799458489246</v>
      </c>
      <c r="G12" s="19">
        <v>23.725909299824632</v>
      </c>
    </row>
    <row r="13" spans="2:7" ht="20.100000000000001" customHeight="1" x14ac:dyDescent="0.2">
      <c r="B13" s="68" t="s">
        <v>13</v>
      </c>
      <c r="C13" s="18">
        <v>157817</v>
      </c>
      <c r="D13" s="18">
        <v>203383</v>
      </c>
      <c r="E13" s="18">
        <v>262062</v>
      </c>
      <c r="F13" s="19">
        <v>28.872681650265815</v>
      </c>
      <c r="G13" s="19">
        <v>28.851477262111384</v>
      </c>
    </row>
    <row r="14" spans="2:7" ht="20.100000000000001" customHeight="1" x14ac:dyDescent="0.2">
      <c r="B14" s="68" t="s">
        <v>14</v>
      </c>
      <c r="C14" s="18">
        <v>176193</v>
      </c>
      <c r="D14" s="18">
        <v>286028</v>
      </c>
      <c r="E14" s="18">
        <v>268381</v>
      </c>
      <c r="F14" s="19">
        <v>62.337890835617763</v>
      </c>
      <c r="G14" s="19">
        <v>-6.1696756960856982</v>
      </c>
    </row>
    <row r="15" spans="2:7" ht="20.100000000000001" customHeight="1" x14ac:dyDescent="0.2">
      <c r="B15" s="68" t="s">
        <v>15</v>
      </c>
      <c r="C15" s="18">
        <v>57293</v>
      </c>
      <c r="D15" s="18">
        <v>106011</v>
      </c>
      <c r="E15" s="18">
        <v>63094</v>
      </c>
      <c r="F15" s="19">
        <v>85.033075593877086</v>
      </c>
      <c r="G15" s="19">
        <v>-40.483534727528273</v>
      </c>
    </row>
    <row r="16" spans="2:7" ht="20.100000000000001" customHeight="1" x14ac:dyDescent="0.2">
      <c r="B16" s="68" t="s">
        <v>16</v>
      </c>
      <c r="C16" s="18">
        <v>10775</v>
      </c>
      <c r="D16" s="18">
        <v>21404</v>
      </c>
      <c r="E16" s="18">
        <v>30926</v>
      </c>
      <c r="F16" s="19">
        <v>98.645011600928072</v>
      </c>
      <c r="G16" s="19">
        <v>44.487011773500278</v>
      </c>
    </row>
    <row r="17" spans="2:7" ht="20.100000000000001" customHeight="1" x14ac:dyDescent="0.2">
      <c r="B17" s="17" t="s">
        <v>17</v>
      </c>
      <c r="C17" s="21">
        <v>921748</v>
      </c>
      <c r="D17" s="21">
        <v>1534554</v>
      </c>
      <c r="E17" s="21">
        <v>1689449</v>
      </c>
      <c r="F17" s="20">
        <v>66.483030068955941</v>
      </c>
      <c r="G17" s="20">
        <v>10.09381227379421</v>
      </c>
    </row>
  </sheetData>
  <mergeCells count="4">
    <mergeCell ref="B1:G1"/>
    <mergeCell ref="C3:E3"/>
    <mergeCell ref="F3:G3"/>
    <mergeCell ref="B3:B4"/>
  </mergeCells>
  <printOptions horizontalCentered="1"/>
  <pageMargins left="0.74803149606299213" right="0.74803149606299213" top="0.59055118110236227" bottom="0.19685039370078741" header="0.51181102362204722" footer="0.1181102362204724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D1:G19"/>
  <sheetViews>
    <sheetView view="pageBreakPreview" topLeftCell="B1" zoomScale="80" zoomScaleNormal="85" zoomScaleSheetLayoutView="80" workbookViewId="0">
      <selection activeCell="B1" sqref="B1"/>
    </sheetView>
  </sheetViews>
  <sheetFormatPr defaultColWidth="9.140625" defaultRowHeight="12.75" x14ac:dyDescent="0.2"/>
  <cols>
    <col min="1" max="1" width="0" style="111" hidden="1" customWidth="1"/>
    <col min="2" max="2" width="20.85546875" style="111" customWidth="1"/>
    <col min="3" max="3" width="9.28515625" style="111" customWidth="1"/>
    <col min="4" max="4" width="18.7109375" style="113" customWidth="1"/>
    <col min="5" max="7" width="18.7109375" style="111" customWidth="1"/>
    <col min="8" max="8" width="14.28515625" style="111" bestFit="1" customWidth="1"/>
    <col min="9" max="16384" width="9.140625" style="111"/>
  </cols>
  <sheetData>
    <row r="1" spans="4:7" ht="60" customHeight="1" x14ac:dyDescent="0.2">
      <c r="D1" s="293" t="s">
        <v>681</v>
      </c>
      <c r="E1" s="293"/>
      <c r="F1" s="293"/>
      <c r="G1" s="293"/>
    </row>
    <row r="2" spans="4:7" ht="12.75" customHeight="1" x14ac:dyDescent="0.2"/>
    <row r="3" spans="4:7" ht="47.25" x14ac:dyDescent="0.2">
      <c r="D3" s="128"/>
      <c r="E3" s="129" t="s">
        <v>2</v>
      </c>
      <c r="F3" s="129" t="s">
        <v>3</v>
      </c>
      <c r="G3" s="129" t="s">
        <v>4</v>
      </c>
    </row>
    <row r="4" spans="4:7" ht="23.25" customHeight="1" x14ac:dyDescent="0.2">
      <c r="D4" s="128" t="s">
        <v>5</v>
      </c>
      <c r="E4" s="130">
        <v>2047027</v>
      </c>
      <c r="F4" s="130">
        <v>750291</v>
      </c>
      <c r="G4" s="130">
        <v>2797318</v>
      </c>
    </row>
    <row r="5" spans="4:7" ht="23.25" customHeight="1" x14ac:dyDescent="0.2">
      <c r="D5" s="128" t="s">
        <v>6</v>
      </c>
      <c r="E5" s="130">
        <v>2294579</v>
      </c>
      <c r="F5" s="130">
        <v>587701</v>
      </c>
      <c r="G5" s="130">
        <v>2882280</v>
      </c>
    </row>
    <row r="6" spans="4:7" ht="23.25" customHeight="1" x14ac:dyDescent="0.2">
      <c r="D6" s="128" t="s">
        <v>7</v>
      </c>
      <c r="E6" s="130">
        <v>2701244</v>
      </c>
      <c r="F6" s="130">
        <v>686873</v>
      </c>
      <c r="G6" s="130">
        <v>3388117</v>
      </c>
    </row>
    <row r="7" spans="4:7" ht="23.25" customHeight="1" x14ac:dyDescent="0.2">
      <c r="D7" s="128" t="s">
        <v>8</v>
      </c>
      <c r="E7" s="130">
        <v>3611244</v>
      </c>
      <c r="F7" s="130">
        <v>729319</v>
      </c>
      <c r="G7" s="130">
        <v>4340563</v>
      </c>
    </row>
    <row r="8" spans="4:7" ht="23.25" customHeight="1" x14ac:dyDescent="0.2">
      <c r="D8" s="128" t="s">
        <v>9</v>
      </c>
      <c r="E8" s="130">
        <v>5130119</v>
      </c>
      <c r="F8" s="130">
        <v>764532</v>
      </c>
      <c r="G8" s="130">
        <v>5894651</v>
      </c>
    </row>
    <row r="9" spans="4:7" ht="23.25" customHeight="1" x14ac:dyDescent="0.2">
      <c r="D9" s="128" t="s">
        <v>10</v>
      </c>
      <c r="E9" s="130">
        <v>5860446</v>
      </c>
      <c r="F9" s="130">
        <v>973389</v>
      </c>
      <c r="G9" s="130">
        <v>6833835</v>
      </c>
    </row>
    <row r="10" spans="4:7" ht="23.25" customHeight="1" x14ac:dyDescent="0.2">
      <c r="D10" s="128" t="s">
        <v>11</v>
      </c>
      <c r="E10" s="130">
        <v>7333812</v>
      </c>
      <c r="F10" s="130">
        <v>1094909</v>
      </c>
      <c r="G10" s="130">
        <v>8428721</v>
      </c>
    </row>
    <row r="11" spans="4:7" ht="23.25" customHeight="1" x14ac:dyDescent="0.2">
      <c r="D11" s="128" t="s">
        <v>12</v>
      </c>
      <c r="E11" s="130">
        <v>6825403</v>
      </c>
      <c r="F11" s="130">
        <v>919292</v>
      </c>
      <c r="G11" s="130">
        <v>7744695</v>
      </c>
    </row>
    <row r="12" spans="4:7" ht="23.25" customHeight="1" x14ac:dyDescent="0.2">
      <c r="D12" s="128" t="s">
        <v>13</v>
      </c>
      <c r="E12" s="130">
        <v>6054431</v>
      </c>
      <c r="F12" s="130">
        <v>816617</v>
      </c>
      <c r="G12" s="130">
        <v>6871048</v>
      </c>
    </row>
    <row r="13" spans="4:7" ht="23.25" customHeight="1" x14ac:dyDescent="0.2">
      <c r="D13" s="128" t="s">
        <v>14</v>
      </c>
      <c r="E13" s="130">
        <v>5448459</v>
      </c>
      <c r="F13" s="130">
        <v>809845</v>
      </c>
      <c r="G13" s="130">
        <v>6258304</v>
      </c>
    </row>
    <row r="14" spans="4:7" ht="23.25" customHeight="1" x14ac:dyDescent="0.2">
      <c r="D14" s="128" t="s">
        <v>15</v>
      </c>
      <c r="E14" s="130">
        <v>2733663</v>
      </c>
      <c r="F14" s="130">
        <v>698276</v>
      </c>
      <c r="G14" s="130">
        <v>3431939</v>
      </c>
    </row>
    <row r="15" spans="4:7" ht="23.25" customHeight="1" x14ac:dyDescent="0.2">
      <c r="D15" s="128" t="s">
        <v>16</v>
      </c>
      <c r="E15" s="130">
        <v>2588856</v>
      </c>
      <c r="F15" s="130">
        <v>809563</v>
      </c>
      <c r="G15" s="130">
        <v>3398419</v>
      </c>
    </row>
    <row r="16" spans="4:7" ht="23.25" customHeight="1" x14ac:dyDescent="0.2">
      <c r="D16" s="131" t="s">
        <v>17</v>
      </c>
      <c r="E16" s="132">
        <v>52629283</v>
      </c>
      <c r="F16" s="132">
        <v>9640607</v>
      </c>
      <c r="G16" s="132">
        <v>62269890</v>
      </c>
    </row>
    <row r="17" spans="4:7" ht="11.25" customHeight="1" x14ac:dyDescent="0.2">
      <c r="D17" s="133"/>
      <c r="E17" s="134"/>
      <c r="F17" s="134"/>
      <c r="G17" s="134"/>
    </row>
    <row r="18" spans="4:7" ht="45.75" customHeight="1" x14ac:dyDescent="0.2">
      <c r="D18" s="294" t="s">
        <v>613</v>
      </c>
      <c r="E18" s="295"/>
      <c r="F18" s="295"/>
      <c r="G18" s="295"/>
    </row>
    <row r="19" spans="4:7" ht="33.75" customHeight="1" x14ac:dyDescent="0.2">
      <c r="D19" s="294" t="s">
        <v>19</v>
      </c>
      <c r="E19" s="295"/>
      <c r="F19" s="295"/>
      <c r="G19" s="295"/>
    </row>
  </sheetData>
  <mergeCells count="3">
    <mergeCell ref="D1:G1"/>
    <mergeCell ref="D18:G18"/>
    <mergeCell ref="D19:G19"/>
  </mergeCells>
  <printOptions horizontalCentered="1"/>
  <pageMargins left="0.70866141732283472" right="0.70866141732283472" top="0.74803149606299213" bottom="0.74803149606299213" header="0.31496062992125984" footer="0.31496062992125984"/>
  <pageSetup paperSize="9" scale="60" orientation="landscape" r:id="rId1"/>
  <headerFooter scaleWithDoc="0"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ADD8E6"/>
  </sheetPr>
  <dimension ref="B1:Q48"/>
  <sheetViews>
    <sheetView view="pageBreakPreview" zoomScaleNormal="100" zoomScaleSheetLayoutView="100" workbookViewId="0"/>
  </sheetViews>
  <sheetFormatPr defaultColWidth="9.140625" defaultRowHeight="12.75" x14ac:dyDescent="0.2"/>
  <cols>
    <col min="1" max="1" width="9.140625" style="154"/>
    <col min="2" max="2" width="16.7109375" style="161" bestFit="1" customWidth="1"/>
    <col min="3" max="3" width="31.140625" style="161" bestFit="1" customWidth="1"/>
    <col min="4" max="4" width="8.85546875" style="154" customWidth="1"/>
    <col min="5" max="5" width="9.5703125" style="154" customWidth="1"/>
    <col min="6" max="6" width="10.85546875" style="154" customWidth="1"/>
    <col min="7" max="7" width="7.7109375" style="154" customWidth="1"/>
    <col min="8" max="8" width="7.140625" style="154" customWidth="1"/>
    <col min="9" max="11" width="8.140625" style="154" customWidth="1"/>
    <col min="12" max="12" width="8.7109375" style="154" customWidth="1"/>
    <col min="13" max="13" width="12.28515625" style="154" customWidth="1"/>
    <col min="14" max="14" width="10" style="154" customWidth="1"/>
    <col min="15" max="15" width="11.42578125" style="154" customWidth="1"/>
    <col min="16" max="16" width="11.140625" style="154" customWidth="1"/>
    <col min="17" max="17" width="9.140625" style="154" bestFit="1" customWidth="1"/>
    <col min="18" max="16384" width="9.140625" style="154"/>
  </cols>
  <sheetData>
    <row r="1" spans="2:17" ht="30" customHeight="1" x14ac:dyDescent="0.2">
      <c r="B1" s="348" t="s">
        <v>667</v>
      </c>
      <c r="C1" s="348"/>
      <c r="D1" s="348"/>
      <c r="E1" s="348"/>
      <c r="F1" s="348"/>
      <c r="G1" s="348"/>
      <c r="H1" s="348"/>
      <c r="I1" s="348"/>
      <c r="J1" s="348"/>
      <c r="K1" s="348"/>
      <c r="L1" s="348"/>
      <c r="M1" s="348"/>
      <c r="N1" s="348"/>
      <c r="O1" s="348"/>
      <c r="P1" s="348"/>
      <c r="Q1" s="348"/>
    </row>
    <row r="2" spans="2:17" ht="15" customHeight="1" x14ac:dyDescent="0.2">
      <c r="B2" s="155" t="s">
        <v>0</v>
      </c>
      <c r="C2" s="155" t="s">
        <v>0</v>
      </c>
      <c r="D2" s="156" t="s">
        <v>0</v>
      </c>
      <c r="E2" s="349" t="s">
        <v>265</v>
      </c>
      <c r="F2" s="350"/>
      <c r="G2" s="350"/>
      <c r="H2" s="350"/>
      <c r="I2" s="350"/>
      <c r="J2" s="350"/>
      <c r="K2" s="350"/>
      <c r="L2" s="350"/>
      <c r="M2" s="350"/>
      <c r="N2" s="350"/>
      <c r="O2" s="350"/>
      <c r="P2" s="351"/>
      <c r="Q2" s="156"/>
    </row>
    <row r="3" spans="2:17" ht="30" customHeight="1" x14ac:dyDescent="0.2">
      <c r="B3" s="157" t="s">
        <v>300</v>
      </c>
      <c r="C3" s="157" t="s">
        <v>358</v>
      </c>
      <c r="D3" s="158" t="s">
        <v>359</v>
      </c>
      <c r="E3" s="159" t="s">
        <v>5</v>
      </c>
      <c r="F3" s="159" t="s">
        <v>6</v>
      </c>
      <c r="G3" s="159" t="s">
        <v>7</v>
      </c>
      <c r="H3" s="159" t="s">
        <v>8</v>
      </c>
      <c r="I3" s="159" t="s">
        <v>9</v>
      </c>
      <c r="J3" s="159" t="s">
        <v>10</v>
      </c>
      <c r="K3" s="159" t="s">
        <v>11</v>
      </c>
      <c r="L3" s="159" t="s">
        <v>12</v>
      </c>
      <c r="M3" s="159" t="s">
        <v>13</v>
      </c>
      <c r="N3" s="159" t="s">
        <v>14</v>
      </c>
      <c r="O3" s="159" t="s">
        <v>15</v>
      </c>
      <c r="P3" s="159" t="s">
        <v>16</v>
      </c>
      <c r="Q3" s="160" t="s">
        <v>17</v>
      </c>
    </row>
    <row r="4" spans="2:17" ht="14.45" customHeight="1" x14ac:dyDescent="0.2">
      <c r="B4" s="305" t="s">
        <v>306</v>
      </c>
      <c r="C4" s="187" t="s">
        <v>371</v>
      </c>
      <c r="D4" s="302" t="s">
        <v>271</v>
      </c>
      <c r="E4" s="5"/>
      <c r="F4" s="5"/>
      <c r="G4" s="5">
        <v>729</v>
      </c>
      <c r="H4" s="5">
        <v>820</v>
      </c>
      <c r="I4" s="5">
        <v>5371</v>
      </c>
      <c r="J4" s="5">
        <v>3599</v>
      </c>
      <c r="K4" s="5">
        <v>2500</v>
      </c>
      <c r="L4" s="5">
        <v>3004</v>
      </c>
      <c r="M4" s="5">
        <v>1451</v>
      </c>
      <c r="N4" s="5">
        <v>6208</v>
      </c>
      <c r="O4" s="5">
        <v>3396</v>
      </c>
      <c r="P4" s="5"/>
      <c r="Q4" s="193">
        <v>27078</v>
      </c>
    </row>
    <row r="5" spans="2:17" ht="14.45" customHeight="1" x14ac:dyDescent="0.2">
      <c r="B5" s="305"/>
      <c r="C5" s="187" t="s">
        <v>368</v>
      </c>
      <c r="D5" s="302"/>
      <c r="E5" s="5"/>
      <c r="F5" s="5"/>
      <c r="G5" s="5"/>
      <c r="H5" s="5"/>
      <c r="I5" s="5">
        <v>4113</v>
      </c>
      <c r="J5" s="5">
        <v>3567</v>
      </c>
      <c r="K5" s="5"/>
      <c r="L5" s="5">
        <v>2875</v>
      </c>
      <c r="M5" s="5">
        <v>1743</v>
      </c>
      <c r="N5" s="5">
        <v>7456</v>
      </c>
      <c r="O5" s="5"/>
      <c r="P5" s="5"/>
      <c r="Q5" s="193">
        <v>19754</v>
      </c>
    </row>
    <row r="6" spans="2:17" ht="14.45" customHeight="1" x14ac:dyDescent="0.2">
      <c r="B6" s="305"/>
      <c r="C6" s="187" t="s">
        <v>369</v>
      </c>
      <c r="D6" s="302"/>
      <c r="E6" s="5"/>
      <c r="F6" s="5"/>
      <c r="G6" s="5"/>
      <c r="H6" s="5"/>
      <c r="I6" s="5"/>
      <c r="J6" s="5"/>
      <c r="K6" s="5"/>
      <c r="L6" s="5">
        <v>45</v>
      </c>
      <c r="M6" s="5">
        <v>128</v>
      </c>
      <c r="N6" s="5">
        <v>41</v>
      </c>
      <c r="O6" s="5"/>
      <c r="P6" s="5"/>
      <c r="Q6" s="193">
        <v>214</v>
      </c>
    </row>
    <row r="7" spans="2:17" ht="14.45" customHeight="1" x14ac:dyDescent="0.2">
      <c r="B7" s="305"/>
      <c r="C7" s="97" t="s">
        <v>17</v>
      </c>
      <c r="D7" s="188" t="s">
        <v>264</v>
      </c>
      <c r="E7" s="189"/>
      <c r="F7" s="189"/>
      <c r="G7" s="189">
        <v>729</v>
      </c>
      <c r="H7" s="189">
        <v>820</v>
      </c>
      <c r="I7" s="189">
        <v>9484</v>
      </c>
      <c r="J7" s="189">
        <v>7166</v>
      </c>
      <c r="K7" s="189">
        <v>2500</v>
      </c>
      <c r="L7" s="189">
        <v>5924</v>
      </c>
      <c r="M7" s="189">
        <v>3322</v>
      </c>
      <c r="N7" s="189">
        <v>13705</v>
      </c>
      <c r="O7" s="189">
        <v>3396</v>
      </c>
      <c r="P7" s="189"/>
      <c r="Q7" s="192">
        <v>47046</v>
      </c>
    </row>
    <row r="8" spans="2:17" ht="14.45" customHeight="1" x14ac:dyDescent="0.2">
      <c r="B8" s="305" t="s">
        <v>309</v>
      </c>
      <c r="C8" s="187" t="s">
        <v>378</v>
      </c>
      <c r="D8" s="302" t="s">
        <v>271</v>
      </c>
      <c r="E8" s="5">
        <v>1803</v>
      </c>
      <c r="F8" s="5">
        <v>4861</v>
      </c>
      <c r="G8" s="5">
        <v>27184</v>
      </c>
      <c r="H8" s="5">
        <v>1375</v>
      </c>
      <c r="I8" s="5">
        <v>78560</v>
      </c>
      <c r="J8" s="5">
        <v>97051</v>
      </c>
      <c r="K8" s="5">
        <v>112309</v>
      </c>
      <c r="L8" s="5">
        <v>123906</v>
      </c>
      <c r="M8" s="5">
        <v>104098</v>
      </c>
      <c r="N8" s="5">
        <v>128460</v>
      </c>
      <c r="O8" s="5">
        <v>23507</v>
      </c>
      <c r="P8" s="5">
        <v>3544</v>
      </c>
      <c r="Q8" s="193">
        <v>706658</v>
      </c>
    </row>
    <row r="9" spans="2:17" ht="14.45" customHeight="1" x14ac:dyDescent="0.2">
      <c r="B9" s="305"/>
      <c r="C9" s="187" t="s">
        <v>377</v>
      </c>
      <c r="D9" s="302"/>
      <c r="E9" s="5"/>
      <c r="F9" s="5">
        <v>4</v>
      </c>
      <c r="G9" s="5"/>
      <c r="H9" s="5">
        <v>27</v>
      </c>
      <c r="I9" s="5"/>
      <c r="J9" s="5"/>
      <c r="K9" s="5"/>
      <c r="L9" s="5"/>
      <c r="M9" s="5"/>
      <c r="N9" s="5"/>
      <c r="O9" s="5"/>
      <c r="P9" s="5"/>
      <c r="Q9" s="193">
        <v>31</v>
      </c>
    </row>
    <row r="10" spans="2:17" ht="14.45" customHeight="1" x14ac:dyDescent="0.2">
      <c r="B10" s="305"/>
      <c r="C10" s="97" t="s">
        <v>17</v>
      </c>
      <c r="D10" s="188" t="s">
        <v>264</v>
      </c>
      <c r="E10" s="189">
        <v>1803</v>
      </c>
      <c r="F10" s="189">
        <v>4865</v>
      </c>
      <c r="G10" s="189">
        <v>27184</v>
      </c>
      <c r="H10" s="189">
        <v>1402</v>
      </c>
      <c r="I10" s="189">
        <v>78560</v>
      </c>
      <c r="J10" s="189">
        <v>97051</v>
      </c>
      <c r="K10" s="189">
        <v>112309</v>
      </c>
      <c r="L10" s="189">
        <v>123906</v>
      </c>
      <c r="M10" s="189">
        <v>104098</v>
      </c>
      <c r="N10" s="189">
        <v>128460</v>
      </c>
      <c r="O10" s="189">
        <v>23507</v>
      </c>
      <c r="P10" s="189">
        <v>3544</v>
      </c>
      <c r="Q10" s="192">
        <v>706689</v>
      </c>
    </row>
    <row r="11" spans="2:17" ht="14.45" customHeight="1" x14ac:dyDescent="0.2">
      <c r="B11" s="200" t="s">
        <v>313</v>
      </c>
      <c r="C11" s="97" t="s">
        <v>384</v>
      </c>
      <c r="D11" s="188" t="s">
        <v>271</v>
      </c>
      <c r="E11" s="189">
        <v>100</v>
      </c>
      <c r="F11" s="189">
        <v>105</v>
      </c>
      <c r="G11" s="189">
        <v>131</v>
      </c>
      <c r="H11" s="189">
        <v>219</v>
      </c>
      <c r="I11" s="189">
        <v>198</v>
      </c>
      <c r="J11" s="189">
        <v>226</v>
      </c>
      <c r="K11" s="189">
        <v>387</v>
      </c>
      <c r="L11" s="189">
        <v>243</v>
      </c>
      <c r="M11" s="189">
        <v>259</v>
      </c>
      <c r="N11" s="189">
        <v>227</v>
      </c>
      <c r="O11" s="189">
        <v>108</v>
      </c>
      <c r="P11" s="189">
        <v>233</v>
      </c>
      <c r="Q11" s="192">
        <v>2436</v>
      </c>
    </row>
    <row r="12" spans="2:17" ht="14.45" customHeight="1" x14ac:dyDescent="0.2">
      <c r="B12" s="305" t="s">
        <v>314</v>
      </c>
      <c r="C12" s="187" t="s">
        <v>387</v>
      </c>
      <c r="D12" s="302" t="s">
        <v>271</v>
      </c>
      <c r="E12" s="5">
        <v>897</v>
      </c>
      <c r="F12" s="5"/>
      <c r="G12" s="5">
        <v>83</v>
      </c>
      <c r="H12" s="5">
        <v>72</v>
      </c>
      <c r="I12" s="5">
        <v>1807</v>
      </c>
      <c r="J12" s="5">
        <v>1688</v>
      </c>
      <c r="K12" s="5">
        <v>1593</v>
      </c>
      <c r="L12" s="5">
        <v>1796</v>
      </c>
      <c r="M12" s="5">
        <v>1959</v>
      </c>
      <c r="N12" s="5">
        <v>1419</v>
      </c>
      <c r="O12" s="5">
        <v>903</v>
      </c>
      <c r="P12" s="5">
        <v>1766</v>
      </c>
      <c r="Q12" s="193">
        <v>13983</v>
      </c>
    </row>
    <row r="13" spans="2:17" ht="14.45" customHeight="1" x14ac:dyDescent="0.2">
      <c r="B13" s="305"/>
      <c r="C13" s="187" t="s">
        <v>391</v>
      </c>
      <c r="D13" s="302"/>
      <c r="E13" s="5">
        <v>52</v>
      </c>
      <c r="F13" s="5">
        <v>21</v>
      </c>
      <c r="G13" s="5">
        <v>27</v>
      </c>
      <c r="H13" s="5"/>
      <c r="I13" s="5">
        <v>2868</v>
      </c>
      <c r="J13" s="5">
        <v>51</v>
      </c>
      <c r="K13" s="5">
        <v>6548</v>
      </c>
      <c r="L13" s="5">
        <v>3715</v>
      </c>
      <c r="M13" s="5">
        <v>2076</v>
      </c>
      <c r="N13" s="5">
        <v>903</v>
      </c>
      <c r="O13" s="5">
        <v>63</v>
      </c>
      <c r="P13" s="5">
        <v>12</v>
      </c>
      <c r="Q13" s="193">
        <v>16336</v>
      </c>
    </row>
    <row r="14" spans="2:17" ht="14.45" customHeight="1" x14ac:dyDescent="0.2">
      <c r="B14" s="305"/>
      <c r="C14" s="187" t="s">
        <v>390</v>
      </c>
      <c r="D14" s="302"/>
      <c r="E14" s="5">
        <v>8</v>
      </c>
      <c r="F14" s="5">
        <v>2</v>
      </c>
      <c r="G14" s="5">
        <v>8</v>
      </c>
      <c r="H14" s="5">
        <v>173</v>
      </c>
      <c r="I14" s="5">
        <v>91</v>
      </c>
      <c r="J14" s="5">
        <v>19</v>
      </c>
      <c r="K14" s="5">
        <v>11</v>
      </c>
      <c r="L14" s="5">
        <v>30</v>
      </c>
      <c r="M14" s="5">
        <v>58</v>
      </c>
      <c r="N14" s="5">
        <v>16</v>
      </c>
      <c r="O14" s="5">
        <v>10</v>
      </c>
      <c r="P14" s="5">
        <v>31</v>
      </c>
      <c r="Q14" s="193">
        <v>457</v>
      </c>
    </row>
    <row r="15" spans="2:17" ht="14.45" customHeight="1" x14ac:dyDescent="0.2">
      <c r="B15" s="305"/>
      <c r="C15" s="187" t="s">
        <v>385</v>
      </c>
      <c r="D15" s="302"/>
      <c r="E15" s="5"/>
      <c r="F15" s="5"/>
      <c r="G15" s="5">
        <v>1</v>
      </c>
      <c r="H15" s="5"/>
      <c r="I15" s="5">
        <v>16</v>
      </c>
      <c r="J15" s="5"/>
      <c r="K15" s="5">
        <v>3</v>
      </c>
      <c r="L15" s="5"/>
      <c r="M15" s="5"/>
      <c r="N15" s="5">
        <v>5</v>
      </c>
      <c r="O15" s="5">
        <v>3</v>
      </c>
      <c r="P15" s="5">
        <v>10</v>
      </c>
      <c r="Q15" s="193">
        <v>38</v>
      </c>
    </row>
    <row r="16" spans="2:17" ht="14.45" customHeight="1" x14ac:dyDescent="0.2">
      <c r="B16" s="305"/>
      <c r="C16" s="187" t="s">
        <v>388</v>
      </c>
      <c r="D16" s="302"/>
      <c r="E16" s="5"/>
      <c r="F16" s="5"/>
      <c r="G16" s="5">
        <v>1</v>
      </c>
      <c r="H16" s="5"/>
      <c r="I16" s="5"/>
      <c r="J16" s="5"/>
      <c r="K16" s="5">
        <v>62</v>
      </c>
      <c r="L16" s="5"/>
      <c r="M16" s="5"/>
      <c r="N16" s="5"/>
      <c r="O16" s="5"/>
      <c r="P16" s="5"/>
      <c r="Q16" s="193">
        <v>63</v>
      </c>
    </row>
    <row r="17" spans="2:17" ht="14.45" customHeight="1" x14ac:dyDescent="0.2">
      <c r="B17" s="305"/>
      <c r="C17" s="187" t="s">
        <v>386</v>
      </c>
      <c r="D17" s="302"/>
      <c r="E17" s="5"/>
      <c r="F17" s="5"/>
      <c r="G17" s="5"/>
      <c r="H17" s="5">
        <v>20</v>
      </c>
      <c r="I17" s="5"/>
      <c r="J17" s="5">
        <v>65</v>
      </c>
      <c r="K17" s="5"/>
      <c r="L17" s="5">
        <v>41</v>
      </c>
      <c r="M17" s="5">
        <v>35</v>
      </c>
      <c r="N17" s="5">
        <v>17</v>
      </c>
      <c r="O17" s="5"/>
      <c r="P17" s="5"/>
      <c r="Q17" s="193">
        <v>178</v>
      </c>
    </row>
    <row r="18" spans="2:17" ht="14.45" customHeight="1" x14ac:dyDescent="0.2">
      <c r="B18" s="305"/>
      <c r="C18" s="187" t="s">
        <v>389</v>
      </c>
      <c r="D18" s="302"/>
      <c r="E18" s="5"/>
      <c r="F18" s="5"/>
      <c r="G18" s="5"/>
      <c r="H18" s="5"/>
      <c r="I18" s="5">
        <v>4</v>
      </c>
      <c r="J18" s="5">
        <v>4</v>
      </c>
      <c r="K18" s="5">
        <v>6</v>
      </c>
      <c r="L18" s="5"/>
      <c r="M18" s="5">
        <v>4</v>
      </c>
      <c r="N18" s="5"/>
      <c r="O18" s="5"/>
      <c r="P18" s="5"/>
      <c r="Q18" s="193">
        <v>18</v>
      </c>
    </row>
    <row r="19" spans="2:17" ht="14.45" customHeight="1" x14ac:dyDescent="0.2">
      <c r="B19" s="305"/>
      <c r="C19" s="97" t="s">
        <v>17</v>
      </c>
      <c r="D19" s="188" t="s">
        <v>264</v>
      </c>
      <c r="E19" s="189">
        <v>957</v>
      </c>
      <c r="F19" s="189">
        <v>23</v>
      </c>
      <c r="G19" s="189">
        <v>120</v>
      </c>
      <c r="H19" s="189">
        <v>265</v>
      </c>
      <c r="I19" s="189">
        <v>4786</v>
      </c>
      <c r="J19" s="189">
        <v>1827</v>
      </c>
      <c r="K19" s="189">
        <v>8223</v>
      </c>
      <c r="L19" s="189">
        <v>5582</v>
      </c>
      <c r="M19" s="189">
        <v>4132</v>
      </c>
      <c r="N19" s="189">
        <v>2360</v>
      </c>
      <c r="O19" s="189">
        <v>979</v>
      </c>
      <c r="P19" s="189">
        <v>1819</v>
      </c>
      <c r="Q19" s="192">
        <v>31073</v>
      </c>
    </row>
    <row r="20" spans="2:17" ht="14.45" customHeight="1" x14ac:dyDescent="0.2">
      <c r="B20" s="200" t="s">
        <v>323</v>
      </c>
      <c r="C20" s="97" t="s">
        <v>406</v>
      </c>
      <c r="D20" s="188" t="s">
        <v>271</v>
      </c>
      <c r="E20" s="189">
        <v>190</v>
      </c>
      <c r="F20" s="189"/>
      <c r="G20" s="189">
        <v>286</v>
      </c>
      <c r="H20" s="189">
        <v>141</v>
      </c>
      <c r="I20" s="189">
        <v>239</v>
      </c>
      <c r="J20" s="189">
        <v>6</v>
      </c>
      <c r="K20" s="189">
        <v>149</v>
      </c>
      <c r="L20" s="189">
        <v>163</v>
      </c>
      <c r="M20" s="189">
        <v>269</v>
      </c>
      <c r="N20" s="189">
        <v>322</v>
      </c>
      <c r="O20" s="189">
        <v>366</v>
      </c>
      <c r="P20" s="189">
        <v>372</v>
      </c>
      <c r="Q20" s="192">
        <v>2503</v>
      </c>
    </row>
    <row r="21" spans="2:17" ht="14.45" customHeight="1" x14ac:dyDescent="0.2">
      <c r="B21" s="305" t="s">
        <v>328</v>
      </c>
      <c r="C21" s="187" t="s">
        <v>437</v>
      </c>
      <c r="D21" s="302" t="s">
        <v>271</v>
      </c>
      <c r="E21" s="5">
        <v>3031</v>
      </c>
      <c r="F21" s="5"/>
      <c r="G21" s="5">
        <v>707</v>
      </c>
      <c r="H21" s="5">
        <v>3604</v>
      </c>
      <c r="I21" s="5">
        <v>3385</v>
      </c>
      <c r="J21" s="5">
        <v>3499</v>
      </c>
      <c r="K21" s="5">
        <v>4481</v>
      </c>
      <c r="L21" s="5">
        <v>3930</v>
      </c>
      <c r="M21" s="5">
        <v>4232</v>
      </c>
      <c r="N21" s="5">
        <v>4360</v>
      </c>
      <c r="O21" s="5">
        <v>2800</v>
      </c>
      <c r="P21" s="5">
        <v>2192</v>
      </c>
      <c r="Q21" s="193">
        <v>36221</v>
      </c>
    </row>
    <row r="22" spans="2:17" ht="14.45" customHeight="1" x14ac:dyDescent="0.2">
      <c r="B22" s="305"/>
      <c r="C22" s="187" t="s">
        <v>438</v>
      </c>
      <c r="D22" s="302"/>
      <c r="E22" s="5">
        <v>6</v>
      </c>
      <c r="F22" s="5"/>
      <c r="G22" s="5">
        <v>1863</v>
      </c>
      <c r="H22" s="5">
        <v>10249</v>
      </c>
      <c r="I22" s="5">
        <v>21938</v>
      </c>
      <c r="J22" s="5">
        <v>41466</v>
      </c>
      <c r="K22" s="5">
        <v>55538</v>
      </c>
      <c r="L22" s="5">
        <v>51390</v>
      </c>
      <c r="M22" s="5">
        <v>53166</v>
      </c>
      <c r="N22" s="5">
        <v>48808</v>
      </c>
      <c r="O22" s="5">
        <v>14038</v>
      </c>
      <c r="P22" s="5">
        <v>6855</v>
      </c>
      <c r="Q22" s="193">
        <v>305317</v>
      </c>
    </row>
    <row r="23" spans="2:17" ht="14.45" customHeight="1" x14ac:dyDescent="0.2">
      <c r="B23" s="305"/>
      <c r="C23" s="97" t="s">
        <v>17</v>
      </c>
      <c r="D23" s="188" t="s">
        <v>264</v>
      </c>
      <c r="E23" s="189">
        <v>3037</v>
      </c>
      <c r="F23" s="189"/>
      <c r="G23" s="189">
        <v>2570</v>
      </c>
      <c r="H23" s="189">
        <v>13853</v>
      </c>
      <c r="I23" s="189">
        <v>25323</v>
      </c>
      <c r="J23" s="189">
        <v>44965</v>
      </c>
      <c r="K23" s="189">
        <v>60019</v>
      </c>
      <c r="L23" s="189">
        <v>55320</v>
      </c>
      <c r="M23" s="189">
        <v>57398</v>
      </c>
      <c r="N23" s="189">
        <v>53168</v>
      </c>
      <c r="O23" s="189">
        <v>16838</v>
      </c>
      <c r="P23" s="189">
        <v>9047</v>
      </c>
      <c r="Q23" s="192">
        <v>341538</v>
      </c>
    </row>
    <row r="24" spans="2:17" ht="14.45" customHeight="1" x14ac:dyDescent="0.2">
      <c r="B24" s="305" t="s">
        <v>329</v>
      </c>
      <c r="C24" s="187" t="s">
        <v>440</v>
      </c>
      <c r="D24" s="302" t="s">
        <v>271</v>
      </c>
      <c r="E24" s="5">
        <v>2532</v>
      </c>
      <c r="F24" s="5"/>
      <c r="G24" s="5"/>
      <c r="H24" s="5"/>
      <c r="I24" s="5"/>
      <c r="J24" s="5">
        <v>19274</v>
      </c>
      <c r="K24" s="5">
        <v>31078</v>
      </c>
      <c r="L24" s="5">
        <v>20483</v>
      </c>
      <c r="M24" s="5">
        <v>29264</v>
      </c>
      <c r="N24" s="5">
        <v>23260</v>
      </c>
      <c r="O24" s="5">
        <v>7536</v>
      </c>
      <c r="P24" s="5">
        <v>10181</v>
      </c>
      <c r="Q24" s="193">
        <v>143608</v>
      </c>
    </row>
    <row r="25" spans="2:17" ht="14.45" customHeight="1" x14ac:dyDescent="0.2">
      <c r="B25" s="305"/>
      <c r="C25" s="187" t="s">
        <v>443</v>
      </c>
      <c r="D25" s="302"/>
      <c r="E25" s="5"/>
      <c r="F25" s="5"/>
      <c r="G25" s="5"/>
      <c r="H25" s="5"/>
      <c r="I25" s="5">
        <v>1248</v>
      </c>
      <c r="J25" s="5">
        <v>803</v>
      </c>
      <c r="K25" s="5">
        <v>155</v>
      </c>
      <c r="L25" s="5">
        <v>215</v>
      </c>
      <c r="M25" s="5">
        <v>731</v>
      </c>
      <c r="N25" s="5">
        <v>1443</v>
      </c>
      <c r="O25" s="5"/>
      <c r="P25" s="5"/>
      <c r="Q25" s="193">
        <v>4595</v>
      </c>
    </row>
    <row r="26" spans="2:17" ht="14.45" customHeight="1" x14ac:dyDescent="0.2">
      <c r="B26" s="305"/>
      <c r="C26" s="187" t="s">
        <v>439</v>
      </c>
      <c r="D26" s="302"/>
      <c r="E26" s="5"/>
      <c r="F26" s="5"/>
      <c r="G26" s="5"/>
      <c r="H26" s="5"/>
      <c r="I26" s="5"/>
      <c r="J26" s="5">
        <v>6017</v>
      </c>
      <c r="K26" s="5">
        <v>5333</v>
      </c>
      <c r="L26" s="5">
        <v>4820</v>
      </c>
      <c r="M26" s="5"/>
      <c r="N26" s="5">
        <v>569</v>
      </c>
      <c r="O26" s="5"/>
      <c r="P26" s="5"/>
      <c r="Q26" s="193">
        <v>16739</v>
      </c>
    </row>
    <row r="27" spans="2:17" ht="14.45" customHeight="1" x14ac:dyDescent="0.2">
      <c r="B27" s="305"/>
      <c r="C27" s="97" t="s">
        <v>17</v>
      </c>
      <c r="D27" s="188" t="s">
        <v>264</v>
      </c>
      <c r="E27" s="189">
        <v>2532</v>
      </c>
      <c r="F27" s="189"/>
      <c r="G27" s="189"/>
      <c r="H27" s="189"/>
      <c r="I27" s="189">
        <v>1248</v>
      </c>
      <c r="J27" s="189">
        <v>26094</v>
      </c>
      <c r="K27" s="189">
        <v>36566</v>
      </c>
      <c r="L27" s="189">
        <v>25518</v>
      </c>
      <c r="M27" s="189">
        <v>29995</v>
      </c>
      <c r="N27" s="189">
        <v>25272</v>
      </c>
      <c r="O27" s="189">
        <v>7536</v>
      </c>
      <c r="P27" s="189">
        <v>10181</v>
      </c>
      <c r="Q27" s="192">
        <v>164942</v>
      </c>
    </row>
    <row r="28" spans="2:17" ht="14.45" customHeight="1" x14ac:dyDescent="0.2">
      <c r="B28" s="200" t="s">
        <v>332</v>
      </c>
      <c r="C28" s="97" t="s">
        <v>447</v>
      </c>
      <c r="D28" s="188" t="s">
        <v>271</v>
      </c>
      <c r="E28" s="189"/>
      <c r="F28" s="189"/>
      <c r="G28" s="189"/>
      <c r="H28" s="189"/>
      <c r="I28" s="189"/>
      <c r="J28" s="189"/>
      <c r="K28" s="189"/>
      <c r="L28" s="189"/>
      <c r="M28" s="189"/>
      <c r="N28" s="189"/>
      <c r="O28" s="189"/>
      <c r="P28" s="189">
        <v>4</v>
      </c>
      <c r="Q28" s="192">
        <v>4</v>
      </c>
    </row>
    <row r="29" spans="2:17" ht="14.45" customHeight="1" x14ac:dyDescent="0.2">
      <c r="B29" s="305" t="s">
        <v>342</v>
      </c>
      <c r="C29" s="187" t="s">
        <v>458</v>
      </c>
      <c r="D29" s="302" t="s">
        <v>271</v>
      </c>
      <c r="E29" s="5">
        <v>66</v>
      </c>
      <c r="F29" s="5">
        <v>130</v>
      </c>
      <c r="G29" s="5">
        <v>110</v>
      </c>
      <c r="H29" s="5">
        <v>2960</v>
      </c>
      <c r="I29" s="5">
        <v>11912</v>
      </c>
      <c r="J29" s="5">
        <v>12877</v>
      </c>
      <c r="K29" s="5">
        <v>15889</v>
      </c>
      <c r="L29" s="5">
        <v>18774</v>
      </c>
      <c r="M29" s="5">
        <v>15640</v>
      </c>
      <c r="N29" s="5">
        <v>11723</v>
      </c>
      <c r="O29" s="5">
        <v>496</v>
      </c>
      <c r="P29" s="5">
        <v>134</v>
      </c>
      <c r="Q29" s="193">
        <v>90711</v>
      </c>
    </row>
    <row r="30" spans="2:17" ht="14.45" customHeight="1" x14ac:dyDescent="0.2">
      <c r="B30" s="305"/>
      <c r="C30" s="187" t="s">
        <v>460</v>
      </c>
      <c r="D30" s="302"/>
      <c r="E30" s="5">
        <v>34</v>
      </c>
      <c r="F30" s="5"/>
      <c r="G30" s="5">
        <v>49</v>
      </c>
      <c r="H30" s="5">
        <v>1543</v>
      </c>
      <c r="I30" s="5">
        <v>15959</v>
      </c>
      <c r="J30" s="5">
        <v>25677</v>
      </c>
      <c r="K30" s="5">
        <v>30683</v>
      </c>
      <c r="L30" s="5">
        <v>23194</v>
      </c>
      <c r="M30" s="5">
        <v>17230</v>
      </c>
      <c r="N30" s="5">
        <v>20442</v>
      </c>
      <c r="O30" s="5">
        <v>3160</v>
      </c>
      <c r="P30" s="5">
        <v>2</v>
      </c>
      <c r="Q30" s="193">
        <v>137973</v>
      </c>
    </row>
    <row r="31" spans="2:17" ht="14.45" customHeight="1" x14ac:dyDescent="0.2">
      <c r="B31" s="305"/>
      <c r="C31" s="187" t="s">
        <v>464</v>
      </c>
      <c r="D31" s="302"/>
      <c r="E31" s="5"/>
      <c r="F31" s="5">
        <v>169</v>
      </c>
      <c r="G31" s="5">
        <v>297</v>
      </c>
      <c r="H31" s="5">
        <v>2868</v>
      </c>
      <c r="I31" s="5">
        <v>13067</v>
      </c>
      <c r="J31" s="5">
        <v>12771</v>
      </c>
      <c r="K31" s="5">
        <v>24211</v>
      </c>
      <c r="L31" s="5">
        <v>9214</v>
      </c>
      <c r="M31" s="5">
        <v>19659</v>
      </c>
      <c r="N31" s="5">
        <v>6439</v>
      </c>
      <c r="O31" s="5">
        <v>2854</v>
      </c>
      <c r="P31" s="5"/>
      <c r="Q31" s="193">
        <v>91549</v>
      </c>
    </row>
    <row r="32" spans="2:17" ht="14.45" customHeight="1" x14ac:dyDescent="0.2">
      <c r="B32" s="305"/>
      <c r="C32" s="187" t="s">
        <v>459</v>
      </c>
      <c r="D32" s="302"/>
      <c r="E32" s="5"/>
      <c r="F32" s="5"/>
      <c r="G32" s="5"/>
      <c r="H32" s="5">
        <v>18</v>
      </c>
      <c r="I32" s="5"/>
      <c r="J32" s="5"/>
      <c r="K32" s="5"/>
      <c r="L32" s="5"/>
      <c r="M32" s="5"/>
      <c r="N32" s="5"/>
      <c r="O32" s="5"/>
      <c r="P32" s="5"/>
      <c r="Q32" s="193">
        <v>18</v>
      </c>
    </row>
    <row r="33" spans="2:17" ht="14.45" customHeight="1" x14ac:dyDescent="0.2">
      <c r="B33" s="305"/>
      <c r="C33" s="97" t="s">
        <v>17</v>
      </c>
      <c r="D33" s="188" t="s">
        <v>264</v>
      </c>
      <c r="E33" s="189">
        <v>100</v>
      </c>
      <c r="F33" s="189">
        <v>299</v>
      </c>
      <c r="G33" s="189">
        <v>456</v>
      </c>
      <c r="H33" s="189">
        <v>7389</v>
      </c>
      <c r="I33" s="189">
        <v>40938</v>
      </c>
      <c r="J33" s="189">
        <v>51325</v>
      </c>
      <c r="K33" s="189">
        <v>70783</v>
      </c>
      <c r="L33" s="189">
        <v>51182</v>
      </c>
      <c r="M33" s="189">
        <v>52529</v>
      </c>
      <c r="N33" s="189">
        <v>38604</v>
      </c>
      <c r="O33" s="189">
        <v>6510</v>
      </c>
      <c r="P33" s="189">
        <v>136</v>
      </c>
      <c r="Q33" s="192">
        <v>320251</v>
      </c>
    </row>
    <row r="34" spans="2:17" ht="14.45" customHeight="1" x14ac:dyDescent="0.2">
      <c r="B34" s="200" t="s">
        <v>344</v>
      </c>
      <c r="C34" s="97" t="s">
        <v>472</v>
      </c>
      <c r="D34" s="188" t="s">
        <v>271</v>
      </c>
      <c r="E34" s="189"/>
      <c r="F34" s="189">
        <v>58</v>
      </c>
      <c r="G34" s="189"/>
      <c r="H34" s="189"/>
      <c r="I34" s="189"/>
      <c r="J34" s="189"/>
      <c r="K34" s="189">
        <v>261</v>
      </c>
      <c r="L34" s="189"/>
      <c r="M34" s="189"/>
      <c r="N34" s="189">
        <v>128</v>
      </c>
      <c r="O34" s="189">
        <v>66</v>
      </c>
      <c r="P34" s="189"/>
      <c r="Q34" s="192">
        <v>513</v>
      </c>
    </row>
    <row r="35" spans="2:17" ht="14.45" customHeight="1" x14ac:dyDescent="0.2">
      <c r="B35" s="305" t="s">
        <v>347</v>
      </c>
      <c r="C35" s="187" t="s">
        <v>476</v>
      </c>
      <c r="D35" s="302" t="s">
        <v>271</v>
      </c>
      <c r="E35" s="5">
        <v>167</v>
      </c>
      <c r="F35" s="5">
        <v>223</v>
      </c>
      <c r="G35" s="5">
        <v>250</v>
      </c>
      <c r="H35" s="5">
        <v>246</v>
      </c>
      <c r="I35" s="5">
        <v>267</v>
      </c>
      <c r="J35" s="5">
        <v>289</v>
      </c>
      <c r="K35" s="5">
        <v>158</v>
      </c>
      <c r="L35" s="5">
        <v>222</v>
      </c>
      <c r="M35" s="5">
        <v>128</v>
      </c>
      <c r="N35" s="5">
        <v>266</v>
      </c>
      <c r="O35" s="5">
        <v>224</v>
      </c>
      <c r="P35" s="5">
        <v>162</v>
      </c>
      <c r="Q35" s="193">
        <v>2602</v>
      </c>
    </row>
    <row r="36" spans="2:17" ht="14.45" customHeight="1" x14ac:dyDescent="0.2">
      <c r="B36" s="305"/>
      <c r="C36" s="187" t="s">
        <v>477</v>
      </c>
      <c r="D36" s="302"/>
      <c r="E36" s="5">
        <v>411</v>
      </c>
      <c r="F36" s="5">
        <v>476</v>
      </c>
      <c r="G36" s="5">
        <v>562</v>
      </c>
      <c r="H36" s="5">
        <v>543</v>
      </c>
      <c r="I36" s="5">
        <v>372</v>
      </c>
      <c r="J36" s="5">
        <v>362</v>
      </c>
      <c r="K36" s="5">
        <v>289</v>
      </c>
      <c r="L36" s="5">
        <v>397</v>
      </c>
      <c r="M36" s="5">
        <v>274</v>
      </c>
      <c r="N36" s="5">
        <v>453</v>
      </c>
      <c r="O36" s="5">
        <v>522</v>
      </c>
      <c r="P36" s="5">
        <v>416</v>
      </c>
      <c r="Q36" s="193">
        <v>5077</v>
      </c>
    </row>
    <row r="37" spans="2:17" ht="14.45" customHeight="1" x14ac:dyDescent="0.2">
      <c r="B37" s="305"/>
      <c r="C37" s="187" t="s">
        <v>360</v>
      </c>
      <c r="D37" s="302"/>
      <c r="E37" s="5">
        <v>30</v>
      </c>
      <c r="F37" s="5">
        <v>38</v>
      </c>
      <c r="G37" s="5">
        <v>44</v>
      </c>
      <c r="H37" s="5">
        <v>27</v>
      </c>
      <c r="I37" s="5">
        <v>17</v>
      </c>
      <c r="J37" s="5">
        <v>32</v>
      </c>
      <c r="K37" s="5">
        <v>12</v>
      </c>
      <c r="L37" s="5">
        <v>35</v>
      </c>
      <c r="M37" s="5">
        <v>16</v>
      </c>
      <c r="N37" s="5">
        <v>24</v>
      </c>
      <c r="O37" s="5">
        <v>26</v>
      </c>
      <c r="P37" s="5">
        <v>9</v>
      </c>
      <c r="Q37" s="193">
        <v>310</v>
      </c>
    </row>
    <row r="38" spans="2:17" ht="14.45" customHeight="1" x14ac:dyDescent="0.2">
      <c r="B38" s="305"/>
      <c r="C38" s="97" t="s">
        <v>17</v>
      </c>
      <c r="D38" s="188" t="s">
        <v>264</v>
      </c>
      <c r="E38" s="189">
        <v>608</v>
      </c>
      <c r="F38" s="189">
        <v>737</v>
      </c>
      <c r="G38" s="189">
        <v>856</v>
      </c>
      <c r="H38" s="189">
        <v>816</v>
      </c>
      <c r="I38" s="189">
        <v>656</v>
      </c>
      <c r="J38" s="189">
        <v>683</v>
      </c>
      <c r="K38" s="189">
        <v>459</v>
      </c>
      <c r="L38" s="189">
        <v>654</v>
      </c>
      <c r="M38" s="189">
        <v>418</v>
      </c>
      <c r="N38" s="189">
        <v>743</v>
      </c>
      <c r="O38" s="189">
        <v>772</v>
      </c>
      <c r="P38" s="189">
        <v>587</v>
      </c>
      <c r="Q38" s="192">
        <v>7989</v>
      </c>
    </row>
    <row r="39" spans="2:17" ht="14.45" customHeight="1" x14ac:dyDescent="0.2">
      <c r="B39" s="200" t="s">
        <v>348</v>
      </c>
      <c r="C39" s="97" t="s">
        <v>479</v>
      </c>
      <c r="D39" s="188" t="s">
        <v>271</v>
      </c>
      <c r="E39" s="189"/>
      <c r="F39" s="189"/>
      <c r="G39" s="189"/>
      <c r="H39" s="189"/>
      <c r="I39" s="189"/>
      <c r="J39" s="189">
        <v>2587</v>
      </c>
      <c r="K39" s="189"/>
      <c r="L39" s="189">
        <v>2716</v>
      </c>
      <c r="M39" s="189"/>
      <c r="N39" s="189">
        <v>1</v>
      </c>
      <c r="O39" s="189"/>
      <c r="P39" s="189"/>
      <c r="Q39" s="192">
        <v>5304</v>
      </c>
    </row>
    <row r="40" spans="2:17" ht="14.45" customHeight="1" x14ac:dyDescent="0.2">
      <c r="B40" s="200" t="s">
        <v>352</v>
      </c>
      <c r="C40" s="97" t="s">
        <v>485</v>
      </c>
      <c r="D40" s="188" t="s">
        <v>271</v>
      </c>
      <c r="E40" s="189">
        <v>374</v>
      </c>
      <c r="F40" s="189">
        <v>353</v>
      </c>
      <c r="G40" s="189">
        <v>338</v>
      </c>
      <c r="H40" s="189">
        <v>454</v>
      </c>
      <c r="I40" s="189">
        <v>282</v>
      </c>
      <c r="J40" s="189">
        <v>229</v>
      </c>
      <c r="K40" s="189">
        <v>255</v>
      </c>
      <c r="L40" s="189">
        <v>214</v>
      </c>
      <c r="M40" s="189">
        <v>216</v>
      </c>
      <c r="N40" s="189">
        <v>241</v>
      </c>
      <c r="O40" s="189">
        <v>165</v>
      </c>
      <c r="P40" s="189">
        <v>195</v>
      </c>
      <c r="Q40" s="192">
        <v>3316</v>
      </c>
    </row>
    <row r="41" spans="2:17" ht="14.45" customHeight="1" x14ac:dyDescent="0.2">
      <c r="B41" s="200" t="s">
        <v>353</v>
      </c>
      <c r="C41" s="97" t="s">
        <v>486</v>
      </c>
      <c r="D41" s="188" t="s">
        <v>271</v>
      </c>
      <c r="E41" s="189">
        <v>2955</v>
      </c>
      <c r="F41" s="189"/>
      <c r="G41" s="189"/>
      <c r="H41" s="189">
        <v>898</v>
      </c>
      <c r="I41" s="189">
        <v>4289</v>
      </c>
      <c r="J41" s="189">
        <v>1761</v>
      </c>
      <c r="K41" s="189">
        <v>1841</v>
      </c>
      <c r="L41" s="189">
        <v>3073</v>
      </c>
      <c r="M41" s="189">
        <v>4288</v>
      </c>
      <c r="N41" s="189">
        <v>1114</v>
      </c>
      <c r="O41" s="189">
        <v>11</v>
      </c>
      <c r="P41" s="189">
        <v>3632</v>
      </c>
      <c r="Q41" s="192">
        <v>23862</v>
      </c>
    </row>
    <row r="42" spans="2:17" ht="14.45" customHeight="1" x14ac:dyDescent="0.2">
      <c r="B42" s="305" t="s">
        <v>357</v>
      </c>
      <c r="C42" s="187" t="s">
        <v>494</v>
      </c>
      <c r="D42" s="302" t="s">
        <v>271</v>
      </c>
      <c r="E42" s="5">
        <v>378</v>
      </c>
      <c r="F42" s="5">
        <v>416</v>
      </c>
      <c r="G42" s="5">
        <v>384</v>
      </c>
      <c r="H42" s="5">
        <v>393</v>
      </c>
      <c r="I42" s="5">
        <v>422</v>
      </c>
      <c r="J42" s="5">
        <v>373</v>
      </c>
      <c r="K42" s="5">
        <v>293</v>
      </c>
      <c r="L42" s="5">
        <v>343</v>
      </c>
      <c r="M42" s="5">
        <v>330</v>
      </c>
      <c r="N42" s="5">
        <v>434</v>
      </c>
      <c r="O42" s="5">
        <v>670</v>
      </c>
      <c r="P42" s="5">
        <v>661</v>
      </c>
      <c r="Q42" s="193">
        <v>5097</v>
      </c>
    </row>
    <row r="43" spans="2:17" ht="14.45" customHeight="1" x14ac:dyDescent="0.2">
      <c r="B43" s="305"/>
      <c r="C43" s="187" t="s">
        <v>495</v>
      </c>
      <c r="D43" s="302"/>
      <c r="E43" s="5">
        <v>145</v>
      </c>
      <c r="F43" s="5">
        <v>58</v>
      </c>
      <c r="G43" s="5">
        <v>137</v>
      </c>
      <c r="H43" s="5">
        <v>148</v>
      </c>
      <c r="I43" s="5">
        <v>104</v>
      </c>
      <c r="J43" s="5">
        <v>146</v>
      </c>
      <c r="K43" s="5">
        <v>106</v>
      </c>
      <c r="L43" s="5">
        <v>82</v>
      </c>
      <c r="M43" s="5">
        <v>321</v>
      </c>
      <c r="N43" s="5">
        <v>105</v>
      </c>
      <c r="O43" s="5">
        <v>92</v>
      </c>
      <c r="P43" s="5">
        <v>245</v>
      </c>
      <c r="Q43" s="193">
        <v>1689</v>
      </c>
    </row>
    <row r="44" spans="2:17" ht="14.45" customHeight="1" x14ac:dyDescent="0.2">
      <c r="B44" s="305"/>
      <c r="C44" s="187" t="s">
        <v>496</v>
      </c>
      <c r="D44" s="302"/>
      <c r="E44" s="5">
        <v>122</v>
      </c>
      <c r="F44" s="5">
        <v>192</v>
      </c>
      <c r="G44" s="5">
        <v>299</v>
      </c>
      <c r="H44" s="5">
        <v>277</v>
      </c>
      <c r="I44" s="5">
        <v>327</v>
      </c>
      <c r="J44" s="5">
        <v>328</v>
      </c>
      <c r="K44" s="5">
        <v>277</v>
      </c>
      <c r="L44" s="5">
        <v>257</v>
      </c>
      <c r="M44" s="5">
        <v>236</v>
      </c>
      <c r="N44" s="5">
        <v>202</v>
      </c>
      <c r="O44" s="5">
        <v>119</v>
      </c>
      <c r="P44" s="5">
        <v>270</v>
      </c>
      <c r="Q44" s="193">
        <v>2906</v>
      </c>
    </row>
    <row r="45" spans="2:17" ht="14.45" customHeight="1" x14ac:dyDescent="0.2">
      <c r="B45" s="305"/>
      <c r="C45" s="97" t="s">
        <v>17</v>
      </c>
      <c r="D45" s="188" t="s">
        <v>264</v>
      </c>
      <c r="E45" s="189">
        <v>645</v>
      </c>
      <c r="F45" s="189">
        <v>666</v>
      </c>
      <c r="G45" s="189">
        <v>820</v>
      </c>
      <c r="H45" s="189">
        <v>818</v>
      </c>
      <c r="I45" s="189">
        <v>853</v>
      </c>
      <c r="J45" s="189">
        <v>847</v>
      </c>
      <c r="K45" s="189">
        <v>676</v>
      </c>
      <c r="L45" s="189">
        <v>682</v>
      </c>
      <c r="M45" s="189">
        <v>887</v>
      </c>
      <c r="N45" s="189">
        <v>741</v>
      </c>
      <c r="O45" s="189">
        <v>881</v>
      </c>
      <c r="P45" s="189">
        <v>1176</v>
      </c>
      <c r="Q45" s="192">
        <v>9692</v>
      </c>
    </row>
    <row r="46" spans="2:17" ht="14.45" customHeight="1" x14ac:dyDescent="0.2">
      <c r="B46" s="200" t="s">
        <v>311</v>
      </c>
      <c r="C46" s="97" t="s">
        <v>625</v>
      </c>
      <c r="D46" s="188" t="s">
        <v>271</v>
      </c>
      <c r="E46" s="189">
        <v>3044</v>
      </c>
      <c r="F46" s="189"/>
      <c r="G46" s="189"/>
      <c r="H46" s="189">
        <v>1602</v>
      </c>
      <c r="I46" s="189">
        <v>4285</v>
      </c>
      <c r="J46" s="189">
        <v>1761</v>
      </c>
      <c r="K46" s="189"/>
      <c r="L46" s="189">
        <v>2094</v>
      </c>
      <c r="M46" s="189">
        <v>4251</v>
      </c>
      <c r="N46" s="189">
        <v>3295</v>
      </c>
      <c r="O46" s="189">
        <v>1959</v>
      </c>
      <c r="P46" s="189"/>
      <c r="Q46" s="192">
        <v>22291</v>
      </c>
    </row>
    <row r="47" spans="2:17" x14ac:dyDescent="0.2">
      <c r="B47" s="17" t="s">
        <v>17</v>
      </c>
      <c r="C47" s="17" t="s">
        <v>264</v>
      </c>
      <c r="D47" s="283"/>
      <c r="E47" s="201">
        <v>16345</v>
      </c>
      <c r="F47" s="201">
        <v>7106</v>
      </c>
      <c r="G47" s="201">
        <v>33490</v>
      </c>
      <c r="H47" s="201">
        <v>28677</v>
      </c>
      <c r="I47" s="201">
        <v>171141</v>
      </c>
      <c r="J47" s="201">
        <v>236528</v>
      </c>
      <c r="K47" s="201">
        <v>294428</v>
      </c>
      <c r="L47" s="201">
        <v>277271</v>
      </c>
      <c r="M47" s="201">
        <v>262062</v>
      </c>
      <c r="N47" s="201">
        <v>268381</v>
      </c>
      <c r="O47" s="201">
        <v>63094</v>
      </c>
      <c r="P47" s="201">
        <v>30926</v>
      </c>
      <c r="Q47" s="201">
        <v>1689449</v>
      </c>
    </row>
    <row r="48" spans="2:17" x14ac:dyDescent="0.2">
      <c r="B48" s="97" t="s">
        <v>295</v>
      </c>
      <c r="C48" s="97" t="s">
        <v>0</v>
      </c>
      <c r="D48" s="188" t="s">
        <v>0</v>
      </c>
      <c r="E48" s="190">
        <v>0.96747519457527276</v>
      </c>
      <c r="F48" s="190">
        <v>0.42061050673917943</v>
      </c>
      <c r="G48" s="190">
        <v>1.982303105923884</v>
      </c>
      <c r="H48" s="190">
        <v>1.6974173236362862</v>
      </c>
      <c r="I48" s="190">
        <v>10.129989126632411</v>
      </c>
      <c r="J48" s="190">
        <v>14.000304241205269</v>
      </c>
      <c r="K48" s="190">
        <v>17.427457117675644</v>
      </c>
      <c r="L48" s="190">
        <v>16.411918915575434</v>
      </c>
      <c r="M48" s="190">
        <v>15.511684578818301</v>
      </c>
      <c r="N48" s="190">
        <v>15.88571185043171</v>
      </c>
      <c r="O48" s="190">
        <v>3.734590390121276</v>
      </c>
      <c r="P48" s="190">
        <v>1.830537648665334</v>
      </c>
      <c r="Q48" s="190">
        <v>100</v>
      </c>
    </row>
  </sheetData>
  <mergeCells count="18">
    <mergeCell ref="B42:B45"/>
    <mergeCell ref="D42:D44"/>
    <mergeCell ref="B24:B27"/>
    <mergeCell ref="D24:D26"/>
    <mergeCell ref="B29:B33"/>
    <mergeCell ref="D29:D32"/>
    <mergeCell ref="B35:B38"/>
    <mergeCell ref="D35:D37"/>
    <mergeCell ref="B12:B19"/>
    <mergeCell ref="D12:D18"/>
    <mergeCell ref="B21:B23"/>
    <mergeCell ref="D21:D22"/>
    <mergeCell ref="B1:Q1"/>
    <mergeCell ref="E2:P2"/>
    <mergeCell ref="B4:B7"/>
    <mergeCell ref="D4:D6"/>
    <mergeCell ref="B8:B10"/>
    <mergeCell ref="D8:D9"/>
  </mergeCells>
  <printOptions horizontalCentered="1" verticalCentered="1"/>
  <pageMargins left="7.874015748031496E-2" right="7.874015748031496E-2" top="0.31496062992125984" bottom="0.31496062992125984" header="0.31496062992125984" footer="0.31496062992125984"/>
  <pageSetup scale="76"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ADD8E6"/>
  </sheetPr>
  <dimension ref="B1:DF114"/>
  <sheetViews>
    <sheetView view="pageBreakPreview" zoomScaleNormal="100" zoomScaleSheetLayoutView="100" workbookViewId="0"/>
  </sheetViews>
  <sheetFormatPr defaultColWidth="9.140625" defaultRowHeight="12.75" x14ac:dyDescent="0.2"/>
  <cols>
    <col min="1" max="1" width="9.140625" style="149"/>
    <col min="2" max="2" width="26.5703125" style="149" customWidth="1"/>
    <col min="3" max="3" width="7.28515625" style="149" customWidth="1"/>
    <col min="4" max="5" width="6.7109375" style="149" customWidth="1"/>
    <col min="6" max="6" width="6.85546875" style="149" customWidth="1"/>
    <col min="7" max="7" width="7.28515625" style="149" customWidth="1"/>
    <col min="8" max="8" width="7.85546875" style="149" customWidth="1"/>
    <col min="9" max="9" width="6.5703125" style="149" customWidth="1"/>
    <col min="10" max="10" width="6.140625" style="149" customWidth="1"/>
    <col min="11" max="11" width="5.85546875" style="149" customWidth="1"/>
    <col min="12" max="12" width="7" style="149" customWidth="1"/>
    <col min="13" max="14" width="7.85546875" style="149" customWidth="1"/>
    <col min="15" max="15" width="9.140625" style="149" customWidth="1"/>
    <col min="16" max="16" width="7.28515625" style="149" customWidth="1"/>
    <col min="17" max="18" width="8.140625" style="149" customWidth="1"/>
    <col min="19" max="19" width="7.5703125" style="149" customWidth="1"/>
    <col min="20" max="20" width="9.85546875" style="149" customWidth="1"/>
    <col min="21" max="21" width="8.7109375" style="149" customWidth="1"/>
    <col min="22" max="22" width="8.85546875" style="149" customWidth="1"/>
    <col min="23" max="23" width="7.5703125" style="149" customWidth="1"/>
    <col min="24" max="24" width="7.85546875" style="149" customWidth="1"/>
    <col min="25" max="25" width="7.140625" style="149" customWidth="1"/>
    <col min="26" max="26" width="7.42578125" style="149" customWidth="1"/>
    <col min="27" max="27" width="9.28515625" style="149" customWidth="1"/>
    <col min="28" max="28" width="6.140625" style="149" customWidth="1"/>
    <col min="29" max="29" width="10" style="149" customWidth="1"/>
    <col min="30" max="30" width="9.28515625" style="149" customWidth="1"/>
    <col min="31" max="31" width="10.5703125" style="149" customWidth="1"/>
    <col min="32" max="32" width="5.7109375" style="149" customWidth="1"/>
    <col min="33" max="33" width="9.28515625" style="149" customWidth="1"/>
    <col min="34" max="34" width="7.140625" style="149" customWidth="1"/>
    <col min="35" max="35" width="9" style="149" customWidth="1"/>
    <col min="36" max="37" width="10.5703125" style="149" customWidth="1"/>
    <col min="38" max="38" width="7.7109375" style="149" customWidth="1"/>
    <col min="39" max="39" width="9.28515625" style="149" customWidth="1"/>
    <col min="40" max="41" width="7.28515625" style="149" customWidth="1"/>
    <col min="42" max="43" width="7.7109375" style="149" customWidth="1"/>
    <col min="44" max="44" width="11" style="149" customWidth="1"/>
    <col min="45" max="45" width="9" style="149" customWidth="1"/>
    <col min="46" max="46" width="7.42578125" style="149" customWidth="1"/>
    <col min="47" max="48" width="7.28515625" style="149" customWidth="1"/>
    <col min="49" max="49" width="10.140625" style="149" customWidth="1"/>
    <col min="50" max="50" width="6.140625" style="149" customWidth="1"/>
    <col min="51" max="51" width="8.42578125" style="149" customWidth="1"/>
    <col min="52" max="52" width="6" style="149" customWidth="1"/>
    <col min="53" max="53" width="11.7109375" style="149" customWidth="1"/>
    <col min="54" max="54" width="8.140625" style="149" customWidth="1"/>
    <col min="55" max="55" width="11.7109375" style="149" customWidth="1"/>
    <col min="56" max="56" width="9.140625" style="149" customWidth="1"/>
    <col min="57" max="57" width="7.28515625" style="149" customWidth="1"/>
    <col min="58" max="58" width="11.5703125" style="149" customWidth="1"/>
    <col min="59" max="59" width="8.140625" style="149" customWidth="1"/>
    <col min="60" max="60" width="6.85546875" style="149" customWidth="1"/>
    <col min="61" max="61" width="7.140625" style="149" customWidth="1"/>
    <col min="62" max="62" width="8.140625" style="149" customWidth="1"/>
    <col min="63" max="63" width="6.140625" style="149" customWidth="1"/>
    <col min="64" max="64" width="10.85546875" style="149" customWidth="1"/>
    <col min="65" max="65" width="5.7109375" style="149" customWidth="1"/>
    <col min="66" max="66" width="8.140625" style="149" customWidth="1"/>
    <col min="67" max="67" width="12.85546875" style="149" customWidth="1"/>
    <col min="68" max="68" width="9.140625" style="149" customWidth="1"/>
    <col min="69" max="69" width="12" style="149" customWidth="1"/>
    <col min="70" max="70" width="7.5703125" style="149" customWidth="1"/>
    <col min="71" max="71" width="7.42578125" style="149" customWidth="1"/>
    <col min="72" max="72" width="11.140625" style="149" customWidth="1"/>
    <col min="73" max="73" width="9.42578125" style="149" customWidth="1"/>
    <col min="74" max="74" width="8.7109375" style="149" customWidth="1"/>
    <col min="75" max="75" width="9.5703125" style="149" customWidth="1"/>
    <col min="76" max="76" width="7" style="149" customWidth="1"/>
    <col min="77" max="77" width="8.140625" style="149" customWidth="1"/>
    <col min="78" max="78" width="7.7109375" style="149" customWidth="1"/>
    <col min="79" max="79" width="9.42578125" style="149" customWidth="1"/>
    <col min="80" max="80" width="9.7109375" style="149" customWidth="1"/>
    <col min="81" max="81" width="8.140625" style="149" customWidth="1"/>
    <col min="82" max="82" width="9.7109375" style="149" customWidth="1"/>
    <col min="83" max="84" width="6.7109375" style="149" customWidth="1"/>
    <col min="85" max="85" width="9.7109375" style="149" customWidth="1"/>
    <col min="86" max="86" width="10.140625" style="149" customWidth="1"/>
    <col min="87" max="87" width="6.85546875" style="149" customWidth="1"/>
    <col min="88" max="88" width="8.140625" style="149" customWidth="1"/>
    <col min="89" max="89" width="5.85546875" style="149" customWidth="1"/>
    <col min="90" max="91" width="6.140625" style="149" customWidth="1"/>
    <col min="92" max="92" width="7.5703125" style="149" customWidth="1"/>
    <col min="93" max="93" width="9.85546875" style="149" customWidth="1"/>
    <col min="94" max="94" width="8.28515625" style="149" customWidth="1"/>
    <col min="95" max="95" width="7.28515625" style="149" customWidth="1"/>
    <col min="96" max="96" width="8.7109375" style="149" customWidth="1"/>
    <col min="97" max="97" width="8.28515625" style="149" customWidth="1"/>
    <col min="98" max="98" width="7.5703125" style="149" customWidth="1"/>
    <col min="99" max="99" width="9" style="149" customWidth="1"/>
    <col min="100" max="100" width="8.85546875" style="149" customWidth="1"/>
    <col min="101" max="101" width="9.140625" style="149" customWidth="1"/>
    <col min="102" max="102" width="9" style="149" customWidth="1"/>
    <col min="103" max="103" width="9.7109375" style="149" customWidth="1"/>
    <col min="104" max="104" width="10" style="149" customWidth="1"/>
    <col min="105" max="105" width="6.140625" style="149" customWidth="1"/>
    <col min="106" max="106" width="10.28515625" style="149" customWidth="1"/>
    <col min="107" max="108" width="10.42578125" style="149" customWidth="1"/>
    <col min="109" max="109" width="9.5703125" style="149" customWidth="1"/>
    <col min="110" max="110" width="13.5703125" style="149" customWidth="1"/>
    <col min="111" max="16384" width="9.140625" style="149"/>
  </cols>
  <sheetData>
    <row r="1" spans="2:110" ht="30" customHeight="1" x14ac:dyDescent="0.2">
      <c r="B1" s="357" t="s">
        <v>669</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t="s">
        <v>669</v>
      </c>
      <c r="AD1" s="357"/>
      <c r="AE1" s="357"/>
      <c r="AF1" s="357"/>
      <c r="AG1" s="357"/>
      <c r="AH1" s="357"/>
      <c r="AI1" s="357"/>
      <c r="AJ1" s="357"/>
      <c r="AK1" s="357"/>
      <c r="AL1" s="357"/>
      <c r="AM1" s="357"/>
      <c r="AN1" s="357"/>
      <c r="AO1" s="357"/>
      <c r="AP1" s="357"/>
      <c r="AQ1" s="357"/>
      <c r="AR1" s="357"/>
      <c r="AS1" s="357"/>
      <c r="AT1" s="357"/>
      <c r="AU1" s="357"/>
      <c r="AV1" s="357"/>
      <c r="AW1" s="357"/>
      <c r="AX1" s="357"/>
      <c r="AY1" s="357" t="s">
        <v>669</v>
      </c>
      <c r="AZ1" s="357"/>
      <c r="BA1" s="357"/>
      <c r="BB1" s="357"/>
      <c r="BC1" s="357"/>
      <c r="BD1" s="357"/>
      <c r="BE1" s="357"/>
      <c r="BF1" s="357"/>
      <c r="BG1" s="357"/>
      <c r="BH1" s="357"/>
      <c r="BI1" s="357"/>
      <c r="BJ1" s="357"/>
      <c r="BK1" s="357"/>
      <c r="BL1" s="357"/>
      <c r="BM1" s="357"/>
      <c r="BN1" s="357"/>
      <c r="BO1" s="357"/>
      <c r="BP1" s="357"/>
      <c r="BQ1" s="357" t="s">
        <v>669</v>
      </c>
      <c r="BR1" s="357"/>
      <c r="BS1" s="357"/>
      <c r="BT1" s="357"/>
      <c r="BU1" s="357"/>
      <c r="BV1" s="357"/>
      <c r="BW1" s="357"/>
      <c r="BX1" s="357"/>
      <c r="BY1" s="357"/>
      <c r="BZ1" s="357"/>
      <c r="CA1" s="357"/>
      <c r="CB1" s="357"/>
      <c r="CC1" s="357"/>
      <c r="CD1" s="357"/>
      <c r="CE1" s="357"/>
      <c r="CF1" s="357"/>
      <c r="CG1" s="357"/>
      <c r="CH1" s="357"/>
      <c r="CI1" s="357"/>
      <c r="CJ1" s="357"/>
      <c r="CK1" s="357"/>
      <c r="CL1" s="357"/>
      <c r="CM1" s="357"/>
      <c r="CN1" s="357" t="s">
        <v>669</v>
      </c>
      <c r="CO1" s="357"/>
      <c r="CP1" s="357"/>
      <c r="CQ1" s="357"/>
      <c r="CR1" s="357"/>
      <c r="CS1" s="357"/>
      <c r="CT1" s="357"/>
      <c r="CU1" s="357"/>
      <c r="CV1" s="357"/>
      <c r="CW1" s="357"/>
      <c r="CX1" s="357"/>
      <c r="CY1" s="357"/>
      <c r="CZ1" s="357"/>
      <c r="DA1" s="357"/>
      <c r="DB1" s="357"/>
      <c r="DC1" s="357"/>
      <c r="DD1" s="357"/>
      <c r="DE1" s="357"/>
      <c r="DF1" s="357"/>
    </row>
    <row r="2" spans="2:110" ht="12.75" customHeight="1" x14ac:dyDescent="0.2">
      <c r="B2" s="284"/>
      <c r="C2" s="352" t="s">
        <v>548</v>
      </c>
      <c r="D2" s="353"/>
      <c r="E2" s="353"/>
      <c r="F2" s="354"/>
      <c r="G2" s="352" t="s">
        <v>549</v>
      </c>
      <c r="H2" s="353"/>
      <c r="I2" s="353"/>
      <c r="J2" s="353"/>
      <c r="K2" s="353"/>
      <c r="L2" s="353"/>
      <c r="M2" s="354"/>
      <c r="N2" s="282" t="s">
        <v>550</v>
      </c>
      <c r="O2" s="352" t="s">
        <v>551</v>
      </c>
      <c r="P2" s="353"/>
      <c r="Q2" s="354"/>
      <c r="R2" s="352" t="s">
        <v>552</v>
      </c>
      <c r="S2" s="353"/>
      <c r="T2" s="353"/>
      <c r="U2" s="353"/>
      <c r="V2" s="354"/>
      <c r="W2" s="352" t="s">
        <v>553</v>
      </c>
      <c r="X2" s="353"/>
      <c r="Y2" s="354"/>
      <c r="Z2" s="352" t="s">
        <v>554</v>
      </c>
      <c r="AA2" s="353"/>
      <c r="AB2" s="354"/>
      <c r="AC2" s="352" t="s">
        <v>555</v>
      </c>
      <c r="AD2" s="353"/>
      <c r="AE2" s="353"/>
      <c r="AF2" s="353"/>
      <c r="AG2" s="353"/>
      <c r="AH2" s="353"/>
      <c r="AI2" s="353"/>
      <c r="AJ2" s="353"/>
      <c r="AK2" s="354"/>
      <c r="AL2" s="282" t="s">
        <v>642</v>
      </c>
      <c r="AM2" s="282" t="s">
        <v>556</v>
      </c>
      <c r="AN2" s="352" t="s">
        <v>557</v>
      </c>
      <c r="AO2" s="353"/>
      <c r="AP2" s="353"/>
      <c r="AQ2" s="353"/>
      <c r="AR2" s="353"/>
      <c r="AS2" s="353"/>
      <c r="AT2" s="353"/>
      <c r="AU2" s="353"/>
      <c r="AV2" s="353"/>
      <c r="AW2" s="353"/>
      <c r="AX2" s="354"/>
      <c r="AY2" s="352" t="s">
        <v>558</v>
      </c>
      <c r="AZ2" s="353"/>
      <c r="BA2" s="353"/>
      <c r="BB2" s="353"/>
      <c r="BC2" s="353"/>
      <c r="BD2" s="353"/>
      <c r="BE2" s="353"/>
      <c r="BF2" s="353"/>
      <c r="BG2" s="354"/>
      <c r="BH2" s="352" t="s">
        <v>559</v>
      </c>
      <c r="BI2" s="353"/>
      <c r="BJ2" s="353"/>
      <c r="BK2" s="353"/>
      <c r="BL2" s="353"/>
      <c r="BM2" s="353"/>
      <c r="BN2" s="354"/>
      <c r="BO2" s="282" t="s">
        <v>560</v>
      </c>
      <c r="BP2" s="282" t="s">
        <v>561</v>
      </c>
      <c r="BQ2" s="282" t="s">
        <v>643</v>
      </c>
      <c r="BR2" s="352" t="s">
        <v>562</v>
      </c>
      <c r="BS2" s="353"/>
      <c r="BT2" s="353"/>
      <c r="BU2" s="353"/>
      <c r="BV2" s="353"/>
      <c r="BW2" s="353"/>
      <c r="BX2" s="354"/>
      <c r="BY2" s="352" t="s">
        <v>563</v>
      </c>
      <c r="BZ2" s="353"/>
      <c r="CA2" s="353"/>
      <c r="CB2" s="353"/>
      <c r="CC2" s="353"/>
      <c r="CD2" s="353"/>
      <c r="CE2" s="353"/>
      <c r="CF2" s="353"/>
      <c r="CG2" s="353"/>
      <c r="CH2" s="353"/>
      <c r="CI2" s="353"/>
      <c r="CJ2" s="354"/>
      <c r="CK2" s="352" t="s">
        <v>564</v>
      </c>
      <c r="CL2" s="353"/>
      <c r="CM2" s="354"/>
      <c r="CN2" s="282" t="s">
        <v>565</v>
      </c>
      <c r="CO2" s="282" t="s">
        <v>566</v>
      </c>
      <c r="CP2" s="352" t="s">
        <v>567</v>
      </c>
      <c r="CQ2" s="353"/>
      <c r="CR2" s="353"/>
      <c r="CS2" s="354"/>
      <c r="CT2" s="282" t="s">
        <v>568</v>
      </c>
      <c r="CU2" s="352" t="s">
        <v>569</v>
      </c>
      <c r="CV2" s="353"/>
      <c r="CW2" s="353"/>
      <c r="CX2" s="354"/>
      <c r="CY2" s="282" t="s">
        <v>570</v>
      </c>
      <c r="CZ2" s="282" t="s">
        <v>571</v>
      </c>
      <c r="DA2" s="352" t="s">
        <v>572</v>
      </c>
      <c r="DB2" s="353"/>
      <c r="DC2" s="353"/>
      <c r="DD2" s="354"/>
      <c r="DE2" s="355" t="s">
        <v>545</v>
      </c>
      <c r="DF2" s="355" t="s">
        <v>641</v>
      </c>
    </row>
    <row r="3" spans="2:110" ht="76.5" x14ac:dyDescent="0.2">
      <c r="B3" s="194" t="s">
        <v>267</v>
      </c>
      <c r="C3" s="282" t="s">
        <v>632</v>
      </c>
      <c r="D3" s="282" t="s">
        <v>363</v>
      </c>
      <c r="E3" s="282" t="s">
        <v>362</v>
      </c>
      <c r="F3" s="282" t="s">
        <v>509</v>
      </c>
      <c r="G3" s="282" t="s">
        <v>368</v>
      </c>
      <c r="H3" s="282" t="s">
        <v>371</v>
      </c>
      <c r="I3" s="282" t="s">
        <v>370</v>
      </c>
      <c r="J3" s="282" t="s">
        <v>369</v>
      </c>
      <c r="K3" s="282" t="s">
        <v>630</v>
      </c>
      <c r="L3" s="282" t="s">
        <v>374</v>
      </c>
      <c r="M3" s="282" t="s">
        <v>511</v>
      </c>
      <c r="N3" s="282" t="s">
        <v>375</v>
      </c>
      <c r="O3" s="282" t="s">
        <v>378</v>
      </c>
      <c r="P3" s="282" t="s">
        <v>377</v>
      </c>
      <c r="Q3" s="282" t="s">
        <v>514</v>
      </c>
      <c r="R3" s="282" t="s">
        <v>381</v>
      </c>
      <c r="S3" s="282" t="s">
        <v>379</v>
      </c>
      <c r="T3" s="282" t="s">
        <v>380</v>
      </c>
      <c r="U3" s="282" t="s">
        <v>654</v>
      </c>
      <c r="V3" s="282" t="s">
        <v>515</v>
      </c>
      <c r="W3" s="282" t="s">
        <v>625</v>
      </c>
      <c r="X3" s="282" t="s">
        <v>499</v>
      </c>
      <c r="Y3" s="282" t="s">
        <v>627</v>
      </c>
      <c r="Z3" s="282" t="s">
        <v>384</v>
      </c>
      <c r="AA3" s="282" t="s">
        <v>634</v>
      </c>
      <c r="AB3" s="282" t="s">
        <v>516</v>
      </c>
      <c r="AC3" s="282" t="s">
        <v>391</v>
      </c>
      <c r="AD3" s="282" t="s">
        <v>386</v>
      </c>
      <c r="AE3" s="282" t="s">
        <v>385</v>
      </c>
      <c r="AF3" s="282" t="s">
        <v>390</v>
      </c>
      <c r="AG3" s="282" t="s">
        <v>389</v>
      </c>
      <c r="AH3" s="282" t="s">
        <v>387</v>
      </c>
      <c r="AI3" s="282" t="s">
        <v>388</v>
      </c>
      <c r="AJ3" s="282" t="s">
        <v>622</v>
      </c>
      <c r="AK3" s="282" t="s">
        <v>517</v>
      </c>
      <c r="AL3" s="282" t="s">
        <v>640</v>
      </c>
      <c r="AM3" s="282" t="s">
        <v>406</v>
      </c>
      <c r="AN3" s="282" t="s">
        <v>418</v>
      </c>
      <c r="AO3" s="282" t="s">
        <v>412</v>
      </c>
      <c r="AP3" s="282" t="s">
        <v>414</v>
      </c>
      <c r="AQ3" s="282" t="s">
        <v>415</v>
      </c>
      <c r="AR3" s="282" t="s">
        <v>422</v>
      </c>
      <c r="AS3" s="282" t="s">
        <v>420</v>
      </c>
      <c r="AT3" s="282" t="s">
        <v>416</v>
      </c>
      <c r="AU3" s="282" t="s">
        <v>421</v>
      </c>
      <c r="AV3" s="282" t="s">
        <v>411</v>
      </c>
      <c r="AW3" s="282" t="s">
        <v>410</v>
      </c>
      <c r="AX3" s="282" t="s">
        <v>521</v>
      </c>
      <c r="AY3" s="282" t="s">
        <v>438</v>
      </c>
      <c r="AZ3" s="282" t="s">
        <v>434</v>
      </c>
      <c r="BA3" s="282" t="s">
        <v>428</v>
      </c>
      <c r="BB3" s="282" t="s">
        <v>433</v>
      </c>
      <c r="BC3" s="282" t="s">
        <v>435</v>
      </c>
      <c r="BD3" s="282" t="s">
        <v>436</v>
      </c>
      <c r="BE3" s="282" t="s">
        <v>430</v>
      </c>
      <c r="BF3" s="282" t="s">
        <v>437</v>
      </c>
      <c r="BG3" s="282" t="s">
        <v>523</v>
      </c>
      <c r="BH3" s="282" t="s">
        <v>441</v>
      </c>
      <c r="BI3" s="282" t="s">
        <v>439</v>
      </c>
      <c r="BJ3" s="282" t="s">
        <v>440</v>
      </c>
      <c r="BK3" s="282" t="s">
        <v>443</v>
      </c>
      <c r="BL3" s="282" t="s">
        <v>445</v>
      </c>
      <c r="BM3" s="282" t="s">
        <v>444</v>
      </c>
      <c r="BN3" s="282" t="s">
        <v>524</v>
      </c>
      <c r="BO3" s="282" t="s">
        <v>447</v>
      </c>
      <c r="BP3" s="282" t="s">
        <v>451</v>
      </c>
      <c r="BQ3" s="282" t="s">
        <v>638</v>
      </c>
      <c r="BR3" s="282" t="s">
        <v>425</v>
      </c>
      <c r="BS3" s="282" t="s">
        <v>424</v>
      </c>
      <c r="BT3" s="282" t="s">
        <v>426</v>
      </c>
      <c r="BU3" s="282" t="s">
        <v>637</v>
      </c>
      <c r="BV3" s="282" t="s">
        <v>623</v>
      </c>
      <c r="BW3" s="282" t="s">
        <v>427</v>
      </c>
      <c r="BX3" s="282" t="s">
        <v>528</v>
      </c>
      <c r="BY3" s="282" t="s">
        <v>458</v>
      </c>
      <c r="BZ3" s="282" t="s">
        <v>465</v>
      </c>
      <c r="CA3" s="282" t="s">
        <v>464</v>
      </c>
      <c r="CB3" s="282" t="s">
        <v>469</v>
      </c>
      <c r="CC3" s="282" t="s">
        <v>460</v>
      </c>
      <c r="CD3" s="282" t="s">
        <v>624</v>
      </c>
      <c r="CE3" s="282" t="s">
        <v>467</v>
      </c>
      <c r="CF3" s="282" t="s">
        <v>462</v>
      </c>
      <c r="CG3" s="282" t="s">
        <v>466</v>
      </c>
      <c r="CH3" s="282" t="s">
        <v>459</v>
      </c>
      <c r="CI3" s="282" t="s">
        <v>468</v>
      </c>
      <c r="CJ3" s="282" t="s">
        <v>529</v>
      </c>
      <c r="CK3" s="282" t="s">
        <v>471</v>
      </c>
      <c r="CL3" s="282" t="s">
        <v>472</v>
      </c>
      <c r="CM3" s="282" t="s">
        <v>530</v>
      </c>
      <c r="CN3" s="282" t="s">
        <v>474</v>
      </c>
      <c r="CO3" s="282" t="s">
        <v>475</v>
      </c>
      <c r="CP3" s="282" t="s">
        <v>477</v>
      </c>
      <c r="CQ3" s="282" t="s">
        <v>360</v>
      </c>
      <c r="CR3" s="282" t="s">
        <v>476</v>
      </c>
      <c r="CS3" s="282" t="s">
        <v>531</v>
      </c>
      <c r="CT3" s="282" t="s">
        <v>479</v>
      </c>
      <c r="CU3" s="282" t="s">
        <v>485</v>
      </c>
      <c r="CV3" s="282" t="s">
        <v>483</v>
      </c>
      <c r="CW3" s="282" t="s">
        <v>484</v>
      </c>
      <c r="CX3" s="282" t="s">
        <v>534</v>
      </c>
      <c r="CY3" s="282" t="s">
        <v>486</v>
      </c>
      <c r="CZ3" s="282" t="s">
        <v>503</v>
      </c>
      <c r="DA3" s="282" t="s">
        <v>495</v>
      </c>
      <c r="DB3" s="282" t="s">
        <v>496</v>
      </c>
      <c r="DC3" s="282" t="s">
        <v>494</v>
      </c>
      <c r="DD3" s="282" t="s">
        <v>537</v>
      </c>
      <c r="DE3" s="356"/>
      <c r="DF3" s="356"/>
    </row>
    <row r="4" spans="2:110" x14ac:dyDescent="0.2">
      <c r="B4" s="195" t="s">
        <v>22</v>
      </c>
      <c r="C4" s="196"/>
      <c r="D4" s="196"/>
      <c r="E4" s="196"/>
      <c r="F4" s="196"/>
      <c r="G4" s="196"/>
      <c r="H4" s="196"/>
      <c r="I4" s="196"/>
      <c r="J4" s="196"/>
      <c r="K4" s="196"/>
      <c r="L4" s="196"/>
      <c r="M4" s="196"/>
      <c r="N4" s="196"/>
      <c r="O4" s="196">
        <v>21</v>
      </c>
      <c r="P4" s="196"/>
      <c r="Q4" s="196">
        <v>21</v>
      </c>
      <c r="R4" s="196">
        <v>0</v>
      </c>
      <c r="S4" s="196"/>
      <c r="T4" s="196"/>
      <c r="U4" s="196"/>
      <c r="V4" s="196">
        <v>0</v>
      </c>
      <c r="W4" s="196"/>
      <c r="X4" s="196"/>
      <c r="Y4" s="196"/>
      <c r="Z4" s="196"/>
      <c r="AA4" s="196"/>
      <c r="AB4" s="196"/>
      <c r="AC4" s="196"/>
      <c r="AD4" s="196"/>
      <c r="AE4" s="196"/>
      <c r="AF4" s="196"/>
      <c r="AG4" s="196"/>
      <c r="AH4" s="196"/>
      <c r="AI4" s="196"/>
      <c r="AJ4" s="196"/>
      <c r="AK4" s="196"/>
      <c r="AL4" s="196"/>
      <c r="AM4" s="196"/>
      <c r="AN4" s="196">
        <v>0</v>
      </c>
      <c r="AO4" s="196">
        <v>0</v>
      </c>
      <c r="AP4" s="196"/>
      <c r="AQ4" s="196"/>
      <c r="AR4" s="196"/>
      <c r="AS4" s="196"/>
      <c r="AT4" s="196"/>
      <c r="AU4" s="196"/>
      <c r="AV4" s="196"/>
      <c r="AW4" s="196"/>
      <c r="AX4" s="196">
        <v>0</v>
      </c>
      <c r="AY4" s="196">
        <v>19</v>
      </c>
      <c r="AZ4" s="196">
        <v>0</v>
      </c>
      <c r="BA4" s="196">
        <v>0</v>
      </c>
      <c r="BB4" s="196"/>
      <c r="BC4" s="196"/>
      <c r="BD4" s="196"/>
      <c r="BE4" s="196"/>
      <c r="BF4" s="196"/>
      <c r="BG4" s="196">
        <v>19</v>
      </c>
      <c r="BH4" s="196">
        <v>0</v>
      </c>
      <c r="BI4" s="196">
        <v>0</v>
      </c>
      <c r="BJ4" s="196">
        <v>48</v>
      </c>
      <c r="BK4" s="196"/>
      <c r="BL4" s="196"/>
      <c r="BM4" s="196"/>
      <c r="BN4" s="196">
        <v>48</v>
      </c>
      <c r="BO4" s="196"/>
      <c r="BP4" s="196">
        <v>0</v>
      </c>
      <c r="BQ4" s="196"/>
      <c r="BR4" s="196">
        <v>0</v>
      </c>
      <c r="BS4" s="196">
        <v>0</v>
      </c>
      <c r="BT4" s="196"/>
      <c r="BU4" s="196"/>
      <c r="BV4" s="196"/>
      <c r="BW4" s="196"/>
      <c r="BX4" s="196">
        <v>0</v>
      </c>
      <c r="BY4" s="196">
        <v>2</v>
      </c>
      <c r="BZ4" s="196">
        <v>0</v>
      </c>
      <c r="CA4" s="196">
        <v>21</v>
      </c>
      <c r="CB4" s="196">
        <v>0</v>
      </c>
      <c r="CC4" s="196">
        <v>3</v>
      </c>
      <c r="CD4" s="196"/>
      <c r="CE4" s="196"/>
      <c r="CF4" s="196"/>
      <c r="CG4" s="196"/>
      <c r="CH4" s="196"/>
      <c r="CI4" s="196"/>
      <c r="CJ4" s="196">
        <v>26</v>
      </c>
      <c r="CK4" s="196"/>
      <c r="CL4" s="196"/>
      <c r="CM4" s="196"/>
      <c r="CN4" s="196"/>
      <c r="CO4" s="196"/>
      <c r="CP4" s="196"/>
      <c r="CQ4" s="196"/>
      <c r="CR4" s="196"/>
      <c r="CS4" s="196"/>
      <c r="CT4" s="196"/>
      <c r="CU4" s="196">
        <v>128</v>
      </c>
      <c r="CV4" s="196"/>
      <c r="CW4" s="196"/>
      <c r="CX4" s="196">
        <v>128</v>
      </c>
      <c r="CY4" s="196"/>
      <c r="CZ4" s="196">
        <v>0</v>
      </c>
      <c r="DA4" s="196">
        <v>0</v>
      </c>
      <c r="DB4" s="196"/>
      <c r="DC4" s="196"/>
      <c r="DD4" s="196">
        <v>0</v>
      </c>
      <c r="DE4" s="196">
        <v>242</v>
      </c>
      <c r="DF4" s="197">
        <v>1.4324196823934906E-4</v>
      </c>
    </row>
    <row r="5" spans="2:110" x14ac:dyDescent="0.2">
      <c r="B5" s="195" t="s">
        <v>77</v>
      </c>
      <c r="C5" s="196">
        <v>0</v>
      </c>
      <c r="D5" s="196">
        <v>0</v>
      </c>
      <c r="E5" s="196"/>
      <c r="F5" s="196">
        <v>0</v>
      </c>
      <c r="G5" s="196">
        <v>4</v>
      </c>
      <c r="H5" s="196">
        <v>163</v>
      </c>
      <c r="I5" s="196">
        <v>0</v>
      </c>
      <c r="J5" s="196">
        <v>0</v>
      </c>
      <c r="K5" s="196">
        <v>0</v>
      </c>
      <c r="L5" s="196"/>
      <c r="M5" s="196">
        <v>167</v>
      </c>
      <c r="N5" s="196">
        <v>0</v>
      </c>
      <c r="O5" s="196">
        <v>268</v>
      </c>
      <c r="P5" s="196">
        <v>0</v>
      </c>
      <c r="Q5" s="196">
        <v>268</v>
      </c>
      <c r="R5" s="196">
        <v>0</v>
      </c>
      <c r="S5" s="196">
        <v>0</v>
      </c>
      <c r="T5" s="196">
        <v>0</v>
      </c>
      <c r="U5" s="196"/>
      <c r="V5" s="196">
        <v>0</v>
      </c>
      <c r="W5" s="196">
        <v>1</v>
      </c>
      <c r="X5" s="196">
        <v>0</v>
      </c>
      <c r="Y5" s="196">
        <v>1</v>
      </c>
      <c r="Z5" s="196">
        <v>185</v>
      </c>
      <c r="AA5" s="196"/>
      <c r="AB5" s="196">
        <v>185</v>
      </c>
      <c r="AC5" s="196">
        <v>4</v>
      </c>
      <c r="AD5" s="196">
        <v>0</v>
      </c>
      <c r="AE5" s="196">
        <v>0</v>
      </c>
      <c r="AF5" s="196">
        <v>23</v>
      </c>
      <c r="AG5" s="196">
        <v>7</v>
      </c>
      <c r="AH5" s="196">
        <v>3</v>
      </c>
      <c r="AI5" s="196"/>
      <c r="AJ5" s="196"/>
      <c r="AK5" s="196">
        <v>37</v>
      </c>
      <c r="AL5" s="196"/>
      <c r="AM5" s="196">
        <v>12</v>
      </c>
      <c r="AN5" s="196">
        <v>0</v>
      </c>
      <c r="AO5" s="196"/>
      <c r="AP5" s="196">
        <v>0</v>
      </c>
      <c r="AQ5" s="196">
        <v>0</v>
      </c>
      <c r="AR5" s="196">
        <v>0</v>
      </c>
      <c r="AS5" s="196">
        <v>0</v>
      </c>
      <c r="AT5" s="196">
        <v>0</v>
      </c>
      <c r="AU5" s="196">
        <v>0</v>
      </c>
      <c r="AV5" s="196"/>
      <c r="AW5" s="196"/>
      <c r="AX5" s="196">
        <v>0</v>
      </c>
      <c r="AY5" s="196">
        <v>32</v>
      </c>
      <c r="AZ5" s="196">
        <v>0</v>
      </c>
      <c r="BA5" s="196">
        <v>0</v>
      </c>
      <c r="BB5" s="196">
        <v>0</v>
      </c>
      <c r="BC5" s="196">
        <v>0</v>
      </c>
      <c r="BD5" s="196">
        <v>0</v>
      </c>
      <c r="BE5" s="196">
        <v>0</v>
      </c>
      <c r="BF5" s="196">
        <v>1</v>
      </c>
      <c r="BG5" s="196">
        <v>33</v>
      </c>
      <c r="BH5" s="196">
        <v>0</v>
      </c>
      <c r="BI5" s="196">
        <v>7</v>
      </c>
      <c r="BJ5" s="196">
        <v>28</v>
      </c>
      <c r="BK5" s="196">
        <v>4</v>
      </c>
      <c r="BL5" s="196">
        <v>0</v>
      </c>
      <c r="BM5" s="196"/>
      <c r="BN5" s="196">
        <v>39</v>
      </c>
      <c r="BO5" s="196">
        <v>0</v>
      </c>
      <c r="BP5" s="196">
        <v>0</v>
      </c>
      <c r="BQ5" s="196"/>
      <c r="BR5" s="196">
        <v>0</v>
      </c>
      <c r="BS5" s="196">
        <v>0</v>
      </c>
      <c r="BT5" s="196">
        <v>0</v>
      </c>
      <c r="BU5" s="196"/>
      <c r="BV5" s="196"/>
      <c r="BW5" s="196"/>
      <c r="BX5" s="196">
        <v>0</v>
      </c>
      <c r="BY5" s="196">
        <v>0</v>
      </c>
      <c r="BZ5" s="196">
        <v>0</v>
      </c>
      <c r="CA5" s="196">
        <v>13</v>
      </c>
      <c r="CB5" s="196">
        <v>0</v>
      </c>
      <c r="CC5" s="196">
        <v>40</v>
      </c>
      <c r="CD5" s="196">
        <v>0</v>
      </c>
      <c r="CE5" s="196">
        <v>0</v>
      </c>
      <c r="CF5" s="196">
        <v>0</v>
      </c>
      <c r="CG5" s="196">
        <v>0</v>
      </c>
      <c r="CH5" s="196">
        <v>0</v>
      </c>
      <c r="CI5" s="196"/>
      <c r="CJ5" s="196">
        <v>53</v>
      </c>
      <c r="CK5" s="196">
        <v>0</v>
      </c>
      <c r="CL5" s="196">
        <v>32</v>
      </c>
      <c r="CM5" s="196">
        <v>32</v>
      </c>
      <c r="CN5" s="196">
        <v>0</v>
      </c>
      <c r="CO5" s="196">
        <v>0</v>
      </c>
      <c r="CP5" s="196">
        <v>196</v>
      </c>
      <c r="CQ5" s="196">
        <v>4</v>
      </c>
      <c r="CR5" s="196">
        <v>130</v>
      </c>
      <c r="CS5" s="196">
        <v>330</v>
      </c>
      <c r="CT5" s="196"/>
      <c r="CU5" s="196">
        <v>91</v>
      </c>
      <c r="CV5" s="196">
        <v>0</v>
      </c>
      <c r="CW5" s="196">
        <v>0</v>
      </c>
      <c r="CX5" s="196">
        <v>91</v>
      </c>
      <c r="CY5" s="196">
        <v>1</v>
      </c>
      <c r="CZ5" s="196">
        <v>0</v>
      </c>
      <c r="DA5" s="196">
        <v>10</v>
      </c>
      <c r="DB5" s="196">
        <v>253</v>
      </c>
      <c r="DC5" s="196">
        <v>187</v>
      </c>
      <c r="DD5" s="196">
        <v>450</v>
      </c>
      <c r="DE5" s="196">
        <v>1699</v>
      </c>
      <c r="DF5" s="197">
        <v>1.0056533224737769E-3</v>
      </c>
    </row>
    <row r="6" spans="2:110" x14ac:dyDescent="0.2">
      <c r="B6" s="195" t="s">
        <v>137</v>
      </c>
      <c r="C6" s="196"/>
      <c r="D6" s="196"/>
      <c r="E6" s="196">
        <v>0</v>
      </c>
      <c r="F6" s="196">
        <v>0</v>
      </c>
      <c r="G6" s="196"/>
      <c r="H6" s="196"/>
      <c r="I6" s="196"/>
      <c r="J6" s="196"/>
      <c r="K6" s="196"/>
      <c r="L6" s="196"/>
      <c r="M6" s="196"/>
      <c r="N6" s="196"/>
      <c r="O6" s="196"/>
      <c r="P6" s="196"/>
      <c r="Q6" s="196"/>
      <c r="R6" s="196">
        <v>0</v>
      </c>
      <c r="S6" s="196"/>
      <c r="T6" s="196">
        <v>0</v>
      </c>
      <c r="U6" s="196"/>
      <c r="V6" s="196">
        <v>0</v>
      </c>
      <c r="W6" s="196"/>
      <c r="X6" s="196"/>
      <c r="Y6" s="196"/>
      <c r="Z6" s="196"/>
      <c r="AA6" s="196"/>
      <c r="AB6" s="196"/>
      <c r="AC6" s="196"/>
      <c r="AD6" s="196"/>
      <c r="AE6" s="196"/>
      <c r="AF6" s="196"/>
      <c r="AG6" s="196"/>
      <c r="AH6" s="196">
        <v>0</v>
      </c>
      <c r="AI6" s="196"/>
      <c r="AJ6" s="196"/>
      <c r="AK6" s="196">
        <v>0</v>
      </c>
      <c r="AL6" s="196"/>
      <c r="AM6" s="196"/>
      <c r="AN6" s="196"/>
      <c r="AO6" s="196"/>
      <c r="AP6" s="196"/>
      <c r="AQ6" s="196"/>
      <c r="AR6" s="196"/>
      <c r="AS6" s="196"/>
      <c r="AT6" s="196"/>
      <c r="AU6" s="196"/>
      <c r="AV6" s="196"/>
      <c r="AW6" s="196"/>
      <c r="AX6" s="196"/>
      <c r="AY6" s="196">
        <v>0</v>
      </c>
      <c r="AZ6" s="196">
        <v>0</v>
      </c>
      <c r="BA6" s="196">
        <v>0</v>
      </c>
      <c r="BB6" s="196"/>
      <c r="BC6" s="196">
        <v>0</v>
      </c>
      <c r="BD6" s="196"/>
      <c r="BE6" s="196">
        <v>0</v>
      </c>
      <c r="BF6" s="196"/>
      <c r="BG6" s="196">
        <v>0</v>
      </c>
      <c r="BH6" s="196">
        <v>0</v>
      </c>
      <c r="BI6" s="196">
        <v>0</v>
      </c>
      <c r="BJ6" s="196"/>
      <c r="BK6" s="196"/>
      <c r="BL6" s="196"/>
      <c r="BM6" s="196">
        <v>0</v>
      </c>
      <c r="BN6" s="196">
        <v>0</v>
      </c>
      <c r="BO6" s="196"/>
      <c r="BP6" s="196">
        <v>0</v>
      </c>
      <c r="BQ6" s="196"/>
      <c r="BR6" s="196">
        <v>0</v>
      </c>
      <c r="BS6" s="196">
        <v>0</v>
      </c>
      <c r="BT6" s="196"/>
      <c r="BU6" s="196"/>
      <c r="BV6" s="196"/>
      <c r="BW6" s="196"/>
      <c r="BX6" s="196">
        <v>0</v>
      </c>
      <c r="BY6" s="196">
        <v>2</v>
      </c>
      <c r="BZ6" s="196">
        <v>0</v>
      </c>
      <c r="CA6" s="196">
        <v>0</v>
      </c>
      <c r="CB6" s="196">
        <v>0</v>
      </c>
      <c r="CC6" s="196">
        <v>0</v>
      </c>
      <c r="CD6" s="196"/>
      <c r="CE6" s="196"/>
      <c r="CF6" s="196"/>
      <c r="CG6" s="196"/>
      <c r="CH6" s="196">
        <v>0</v>
      </c>
      <c r="CI6" s="196"/>
      <c r="CJ6" s="196">
        <v>2</v>
      </c>
      <c r="CK6" s="196"/>
      <c r="CL6" s="196"/>
      <c r="CM6" s="196"/>
      <c r="CN6" s="196"/>
      <c r="CO6" s="196"/>
      <c r="CP6" s="196"/>
      <c r="CQ6" s="196"/>
      <c r="CR6" s="196"/>
      <c r="CS6" s="196"/>
      <c r="CT6" s="196"/>
      <c r="CU6" s="196"/>
      <c r="CV6" s="196"/>
      <c r="CW6" s="196"/>
      <c r="CX6" s="196"/>
      <c r="CY6" s="196"/>
      <c r="CZ6" s="196"/>
      <c r="DA6" s="196">
        <v>0</v>
      </c>
      <c r="DB6" s="196"/>
      <c r="DC6" s="196"/>
      <c r="DD6" s="196">
        <v>0</v>
      </c>
      <c r="DE6" s="196">
        <v>2</v>
      </c>
      <c r="DF6" s="197">
        <v>1.1838179193334632E-6</v>
      </c>
    </row>
    <row r="7" spans="2:110" x14ac:dyDescent="0.2">
      <c r="B7" s="195" t="s">
        <v>159</v>
      </c>
      <c r="C7" s="196"/>
      <c r="D7" s="196"/>
      <c r="E7" s="196"/>
      <c r="F7" s="196"/>
      <c r="G7" s="196">
        <v>2</v>
      </c>
      <c r="H7" s="196">
        <v>11</v>
      </c>
      <c r="I7" s="196"/>
      <c r="J7" s="196">
        <v>0</v>
      </c>
      <c r="K7" s="196"/>
      <c r="L7" s="196"/>
      <c r="M7" s="196">
        <v>13</v>
      </c>
      <c r="N7" s="196"/>
      <c r="O7" s="196">
        <v>715</v>
      </c>
      <c r="P7" s="196">
        <v>0</v>
      </c>
      <c r="Q7" s="196">
        <v>715</v>
      </c>
      <c r="R7" s="196">
        <v>0</v>
      </c>
      <c r="S7" s="196"/>
      <c r="T7" s="196"/>
      <c r="U7" s="196"/>
      <c r="V7" s="196">
        <v>0</v>
      </c>
      <c r="W7" s="196"/>
      <c r="X7" s="196"/>
      <c r="Y7" s="196"/>
      <c r="Z7" s="196"/>
      <c r="AA7" s="196"/>
      <c r="AB7" s="196"/>
      <c r="AC7" s="196">
        <v>11</v>
      </c>
      <c r="AD7" s="196"/>
      <c r="AE7" s="196"/>
      <c r="AF7" s="196">
        <v>1</v>
      </c>
      <c r="AG7" s="196"/>
      <c r="AH7" s="196"/>
      <c r="AI7" s="196"/>
      <c r="AJ7" s="196"/>
      <c r="AK7" s="196">
        <v>12</v>
      </c>
      <c r="AL7" s="196"/>
      <c r="AM7" s="196"/>
      <c r="AN7" s="196"/>
      <c r="AO7" s="196"/>
      <c r="AP7" s="196"/>
      <c r="AQ7" s="196"/>
      <c r="AR7" s="196"/>
      <c r="AS7" s="196"/>
      <c r="AT7" s="196"/>
      <c r="AU7" s="196"/>
      <c r="AV7" s="196"/>
      <c r="AW7" s="196"/>
      <c r="AX7" s="196"/>
      <c r="AY7" s="196">
        <v>265</v>
      </c>
      <c r="AZ7" s="196">
        <v>0</v>
      </c>
      <c r="BA7" s="196">
        <v>0</v>
      </c>
      <c r="BB7" s="196">
        <v>0</v>
      </c>
      <c r="BC7" s="196">
        <v>0</v>
      </c>
      <c r="BD7" s="196"/>
      <c r="BE7" s="196">
        <v>0</v>
      </c>
      <c r="BF7" s="196">
        <v>0</v>
      </c>
      <c r="BG7" s="196">
        <v>265</v>
      </c>
      <c r="BH7" s="196">
        <v>0</v>
      </c>
      <c r="BI7" s="196">
        <v>0</v>
      </c>
      <c r="BJ7" s="196">
        <v>437</v>
      </c>
      <c r="BK7" s="196">
        <v>1</v>
      </c>
      <c r="BL7" s="196"/>
      <c r="BM7" s="196"/>
      <c r="BN7" s="196">
        <v>438</v>
      </c>
      <c r="BO7" s="196"/>
      <c r="BP7" s="196">
        <v>0</v>
      </c>
      <c r="BQ7" s="196"/>
      <c r="BR7" s="196">
        <v>0</v>
      </c>
      <c r="BS7" s="196">
        <v>0</v>
      </c>
      <c r="BT7" s="196"/>
      <c r="BU7" s="196">
        <v>0</v>
      </c>
      <c r="BV7" s="196"/>
      <c r="BW7" s="196"/>
      <c r="BX7" s="196">
        <v>0</v>
      </c>
      <c r="BY7" s="196">
        <v>215</v>
      </c>
      <c r="BZ7" s="196">
        <v>0</v>
      </c>
      <c r="CA7" s="196">
        <v>46</v>
      </c>
      <c r="CB7" s="196">
        <v>0</v>
      </c>
      <c r="CC7" s="196">
        <v>60</v>
      </c>
      <c r="CD7" s="196">
        <v>0</v>
      </c>
      <c r="CE7" s="196"/>
      <c r="CF7" s="196">
        <v>0</v>
      </c>
      <c r="CG7" s="196"/>
      <c r="CH7" s="196">
        <v>0</v>
      </c>
      <c r="CI7" s="196"/>
      <c r="CJ7" s="196">
        <v>321</v>
      </c>
      <c r="CK7" s="196"/>
      <c r="CL7" s="196"/>
      <c r="CM7" s="196"/>
      <c r="CN7" s="196"/>
      <c r="CO7" s="196"/>
      <c r="CP7" s="196">
        <v>2</v>
      </c>
      <c r="CQ7" s="196"/>
      <c r="CR7" s="196"/>
      <c r="CS7" s="196">
        <v>2</v>
      </c>
      <c r="CT7" s="196">
        <v>0</v>
      </c>
      <c r="CU7" s="196"/>
      <c r="CV7" s="196">
        <v>0</v>
      </c>
      <c r="CW7" s="196"/>
      <c r="CX7" s="196">
        <v>0</v>
      </c>
      <c r="CY7" s="196"/>
      <c r="CZ7" s="196">
        <v>0</v>
      </c>
      <c r="DA7" s="196">
        <v>0</v>
      </c>
      <c r="DB7" s="196">
        <v>15</v>
      </c>
      <c r="DC7" s="196"/>
      <c r="DD7" s="196">
        <v>15</v>
      </c>
      <c r="DE7" s="196">
        <v>1781</v>
      </c>
      <c r="DF7" s="197">
        <v>1.054189857166449E-3</v>
      </c>
    </row>
    <row r="8" spans="2:110" x14ac:dyDescent="0.2">
      <c r="B8" s="195" t="s">
        <v>215</v>
      </c>
      <c r="C8" s="196"/>
      <c r="D8" s="196"/>
      <c r="E8" s="196"/>
      <c r="F8" s="196"/>
      <c r="G8" s="196">
        <v>37</v>
      </c>
      <c r="H8" s="196">
        <v>192</v>
      </c>
      <c r="I8" s="196">
        <v>0</v>
      </c>
      <c r="J8" s="196">
        <v>0</v>
      </c>
      <c r="K8" s="196">
        <v>0</v>
      </c>
      <c r="L8" s="196">
        <v>0</v>
      </c>
      <c r="M8" s="196">
        <v>229</v>
      </c>
      <c r="N8" s="196"/>
      <c r="O8" s="196">
        <v>1726</v>
      </c>
      <c r="P8" s="196">
        <v>0</v>
      </c>
      <c r="Q8" s="196">
        <v>1726</v>
      </c>
      <c r="R8" s="196">
        <v>0</v>
      </c>
      <c r="S8" s="196"/>
      <c r="T8" s="196"/>
      <c r="U8" s="196"/>
      <c r="V8" s="196">
        <v>0</v>
      </c>
      <c r="W8" s="196"/>
      <c r="X8" s="196"/>
      <c r="Y8" s="196"/>
      <c r="Z8" s="196"/>
      <c r="AA8" s="196"/>
      <c r="AB8" s="196"/>
      <c r="AC8" s="196">
        <v>67</v>
      </c>
      <c r="AD8" s="196"/>
      <c r="AE8" s="196"/>
      <c r="AF8" s="196">
        <v>0</v>
      </c>
      <c r="AG8" s="196"/>
      <c r="AH8" s="196">
        <v>20</v>
      </c>
      <c r="AI8" s="196">
        <v>2</v>
      </c>
      <c r="AJ8" s="196">
        <v>0</v>
      </c>
      <c r="AK8" s="196">
        <v>89</v>
      </c>
      <c r="AL8" s="196"/>
      <c r="AM8" s="196"/>
      <c r="AN8" s="196"/>
      <c r="AO8" s="196"/>
      <c r="AP8" s="196"/>
      <c r="AQ8" s="196">
        <v>0</v>
      </c>
      <c r="AR8" s="196">
        <v>0</v>
      </c>
      <c r="AS8" s="196"/>
      <c r="AT8" s="196"/>
      <c r="AU8" s="196"/>
      <c r="AV8" s="196"/>
      <c r="AW8" s="196"/>
      <c r="AX8" s="196">
        <v>0</v>
      </c>
      <c r="AY8" s="196">
        <v>787</v>
      </c>
      <c r="AZ8" s="196">
        <v>0</v>
      </c>
      <c r="BA8" s="196">
        <v>0</v>
      </c>
      <c r="BB8" s="196">
        <v>0</v>
      </c>
      <c r="BC8" s="196"/>
      <c r="BD8" s="196">
        <v>0</v>
      </c>
      <c r="BE8" s="196">
        <v>0</v>
      </c>
      <c r="BF8" s="196">
        <v>0</v>
      </c>
      <c r="BG8" s="196">
        <v>787</v>
      </c>
      <c r="BH8" s="196">
        <v>0</v>
      </c>
      <c r="BI8" s="196">
        <v>5</v>
      </c>
      <c r="BJ8" s="196">
        <v>280</v>
      </c>
      <c r="BK8" s="196">
        <v>9</v>
      </c>
      <c r="BL8" s="196">
        <v>0</v>
      </c>
      <c r="BM8" s="196"/>
      <c r="BN8" s="196">
        <v>294</v>
      </c>
      <c r="BO8" s="196"/>
      <c r="BP8" s="196">
        <v>0</v>
      </c>
      <c r="BQ8" s="196"/>
      <c r="BR8" s="196">
        <v>0</v>
      </c>
      <c r="BS8" s="196">
        <v>0</v>
      </c>
      <c r="BT8" s="196"/>
      <c r="BU8" s="196"/>
      <c r="BV8" s="196"/>
      <c r="BW8" s="196"/>
      <c r="BX8" s="196">
        <v>0</v>
      </c>
      <c r="BY8" s="196">
        <v>22</v>
      </c>
      <c r="BZ8" s="196">
        <v>0</v>
      </c>
      <c r="CA8" s="196">
        <v>48</v>
      </c>
      <c r="CB8" s="196">
        <v>0</v>
      </c>
      <c r="CC8" s="196">
        <v>247</v>
      </c>
      <c r="CD8" s="196">
        <v>0</v>
      </c>
      <c r="CE8" s="196">
        <v>0</v>
      </c>
      <c r="CF8" s="196">
        <v>0</v>
      </c>
      <c r="CG8" s="196"/>
      <c r="CH8" s="196">
        <v>0</v>
      </c>
      <c r="CI8" s="196">
        <v>0</v>
      </c>
      <c r="CJ8" s="196">
        <v>317</v>
      </c>
      <c r="CK8" s="196"/>
      <c r="CL8" s="196"/>
      <c r="CM8" s="196"/>
      <c r="CN8" s="196"/>
      <c r="CO8" s="196"/>
      <c r="CP8" s="196"/>
      <c r="CQ8" s="196"/>
      <c r="CR8" s="196"/>
      <c r="CS8" s="196"/>
      <c r="CT8" s="196"/>
      <c r="CU8" s="196"/>
      <c r="CV8" s="196">
        <v>0</v>
      </c>
      <c r="CW8" s="196"/>
      <c r="CX8" s="196">
        <v>0</v>
      </c>
      <c r="CY8" s="196"/>
      <c r="CZ8" s="196">
        <v>0</v>
      </c>
      <c r="DA8" s="196">
        <v>0</v>
      </c>
      <c r="DB8" s="196">
        <v>1</v>
      </c>
      <c r="DC8" s="196"/>
      <c r="DD8" s="196">
        <v>1</v>
      </c>
      <c r="DE8" s="196">
        <v>3443</v>
      </c>
      <c r="DF8" s="197">
        <v>2.0379425481325568E-3</v>
      </c>
    </row>
    <row r="9" spans="2:110" x14ac:dyDescent="0.2">
      <c r="B9" s="195" t="s">
        <v>222</v>
      </c>
      <c r="C9" s="196"/>
      <c r="D9" s="196"/>
      <c r="E9" s="196"/>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v>0</v>
      </c>
      <c r="AN9" s="196"/>
      <c r="AO9" s="196"/>
      <c r="AP9" s="196"/>
      <c r="AQ9" s="196"/>
      <c r="AR9" s="196"/>
      <c r="AS9" s="196"/>
      <c r="AT9" s="196"/>
      <c r="AU9" s="196"/>
      <c r="AV9" s="196"/>
      <c r="AW9" s="196"/>
      <c r="AX9" s="196"/>
      <c r="AY9" s="196"/>
      <c r="AZ9" s="196">
        <v>0</v>
      </c>
      <c r="BA9" s="196">
        <v>0</v>
      </c>
      <c r="BB9" s="196"/>
      <c r="BC9" s="196"/>
      <c r="BD9" s="196"/>
      <c r="BE9" s="196"/>
      <c r="BF9" s="196"/>
      <c r="BG9" s="196">
        <v>0</v>
      </c>
      <c r="BH9" s="196">
        <v>0</v>
      </c>
      <c r="BI9" s="196"/>
      <c r="BJ9" s="196"/>
      <c r="BK9" s="196"/>
      <c r="BL9" s="196"/>
      <c r="BM9" s="196"/>
      <c r="BN9" s="196">
        <v>0</v>
      </c>
      <c r="BO9" s="196"/>
      <c r="BP9" s="196">
        <v>0</v>
      </c>
      <c r="BQ9" s="196"/>
      <c r="BR9" s="196">
        <v>0</v>
      </c>
      <c r="BS9" s="196">
        <v>0</v>
      </c>
      <c r="BT9" s="196"/>
      <c r="BU9" s="196"/>
      <c r="BV9" s="196"/>
      <c r="BW9" s="196"/>
      <c r="BX9" s="196">
        <v>0</v>
      </c>
      <c r="BY9" s="196"/>
      <c r="BZ9" s="196"/>
      <c r="CA9" s="196"/>
      <c r="CB9" s="196"/>
      <c r="CC9" s="196"/>
      <c r="CD9" s="196"/>
      <c r="CE9" s="196"/>
      <c r="CF9" s="196"/>
      <c r="CG9" s="196"/>
      <c r="CH9" s="196"/>
      <c r="CI9" s="196"/>
      <c r="CJ9" s="196"/>
      <c r="CK9" s="196"/>
      <c r="CL9" s="196"/>
      <c r="CM9" s="196"/>
      <c r="CN9" s="196"/>
      <c r="CO9" s="196"/>
      <c r="CP9" s="196">
        <v>7</v>
      </c>
      <c r="CQ9" s="196"/>
      <c r="CR9" s="196">
        <v>0</v>
      </c>
      <c r="CS9" s="196">
        <v>7</v>
      </c>
      <c r="CT9" s="196"/>
      <c r="CU9" s="196"/>
      <c r="CV9" s="196"/>
      <c r="CW9" s="196"/>
      <c r="CX9" s="196"/>
      <c r="CY9" s="196"/>
      <c r="CZ9" s="196">
        <v>0</v>
      </c>
      <c r="DA9" s="196"/>
      <c r="DB9" s="196"/>
      <c r="DC9" s="196"/>
      <c r="DD9" s="196"/>
      <c r="DE9" s="196">
        <v>7</v>
      </c>
      <c r="DF9" s="197">
        <v>4.1433627176671208E-6</v>
      </c>
    </row>
    <row r="10" spans="2:110" x14ac:dyDescent="0.2">
      <c r="B10" s="195" t="s">
        <v>238</v>
      </c>
      <c r="C10" s="196"/>
      <c r="D10" s="196"/>
      <c r="E10" s="196"/>
      <c r="F10" s="196"/>
      <c r="G10" s="196">
        <v>2</v>
      </c>
      <c r="H10" s="196">
        <v>21</v>
      </c>
      <c r="I10" s="196"/>
      <c r="J10" s="196">
        <v>0</v>
      </c>
      <c r="K10" s="196"/>
      <c r="L10" s="196"/>
      <c r="M10" s="196">
        <v>23</v>
      </c>
      <c r="N10" s="196"/>
      <c r="O10" s="196">
        <v>100</v>
      </c>
      <c r="P10" s="196">
        <v>0</v>
      </c>
      <c r="Q10" s="196">
        <v>100</v>
      </c>
      <c r="R10" s="196">
        <v>0</v>
      </c>
      <c r="S10" s="196"/>
      <c r="T10" s="196"/>
      <c r="U10" s="196"/>
      <c r="V10" s="196">
        <v>0</v>
      </c>
      <c r="W10" s="196"/>
      <c r="X10" s="196"/>
      <c r="Y10" s="196"/>
      <c r="Z10" s="196"/>
      <c r="AA10" s="196"/>
      <c r="AB10" s="196"/>
      <c r="AC10" s="196">
        <v>41</v>
      </c>
      <c r="AD10" s="196"/>
      <c r="AE10" s="196"/>
      <c r="AF10" s="196">
        <v>0</v>
      </c>
      <c r="AG10" s="196"/>
      <c r="AH10" s="196">
        <v>0</v>
      </c>
      <c r="AI10" s="196"/>
      <c r="AJ10" s="196"/>
      <c r="AK10" s="196">
        <v>41</v>
      </c>
      <c r="AL10" s="196"/>
      <c r="AM10" s="196"/>
      <c r="AN10" s="196">
        <v>0</v>
      </c>
      <c r="AO10" s="196"/>
      <c r="AP10" s="196"/>
      <c r="AQ10" s="196"/>
      <c r="AR10" s="196"/>
      <c r="AS10" s="196"/>
      <c r="AT10" s="196">
        <v>0</v>
      </c>
      <c r="AU10" s="196"/>
      <c r="AV10" s="196"/>
      <c r="AW10" s="196"/>
      <c r="AX10" s="196">
        <v>0</v>
      </c>
      <c r="AY10" s="196">
        <v>49</v>
      </c>
      <c r="AZ10" s="196">
        <v>0</v>
      </c>
      <c r="BA10" s="196">
        <v>0</v>
      </c>
      <c r="BB10" s="196"/>
      <c r="BC10" s="196">
        <v>0</v>
      </c>
      <c r="BD10" s="196"/>
      <c r="BE10" s="196">
        <v>0</v>
      </c>
      <c r="BF10" s="196"/>
      <c r="BG10" s="196">
        <v>49</v>
      </c>
      <c r="BH10" s="196">
        <v>0</v>
      </c>
      <c r="BI10" s="196">
        <v>0</v>
      </c>
      <c r="BJ10" s="196">
        <v>294</v>
      </c>
      <c r="BK10" s="196">
        <v>1</v>
      </c>
      <c r="BL10" s="196">
        <v>0</v>
      </c>
      <c r="BM10" s="196"/>
      <c r="BN10" s="196">
        <v>295</v>
      </c>
      <c r="BO10" s="196"/>
      <c r="BP10" s="196">
        <v>0</v>
      </c>
      <c r="BQ10" s="196"/>
      <c r="BR10" s="196">
        <v>0</v>
      </c>
      <c r="BS10" s="196">
        <v>0</v>
      </c>
      <c r="BT10" s="196"/>
      <c r="BU10" s="196"/>
      <c r="BV10" s="196"/>
      <c r="BW10" s="196"/>
      <c r="BX10" s="196">
        <v>0</v>
      </c>
      <c r="BY10" s="196">
        <v>13</v>
      </c>
      <c r="BZ10" s="196">
        <v>0</v>
      </c>
      <c r="CA10" s="196">
        <v>16</v>
      </c>
      <c r="CB10" s="196">
        <v>0</v>
      </c>
      <c r="CC10" s="196">
        <v>62</v>
      </c>
      <c r="CD10" s="196"/>
      <c r="CE10" s="196">
        <v>0</v>
      </c>
      <c r="CF10" s="196">
        <v>0</v>
      </c>
      <c r="CG10" s="196"/>
      <c r="CH10" s="196">
        <v>0</v>
      </c>
      <c r="CI10" s="196"/>
      <c r="CJ10" s="196">
        <v>91</v>
      </c>
      <c r="CK10" s="196"/>
      <c r="CL10" s="196"/>
      <c r="CM10" s="196"/>
      <c r="CN10" s="196"/>
      <c r="CO10" s="196"/>
      <c r="CP10" s="196"/>
      <c r="CQ10" s="196"/>
      <c r="CR10" s="196"/>
      <c r="CS10" s="196"/>
      <c r="CT10" s="196"/>
      <c r="CU10" s="196">
        <v>1</v>
      </c>
      <c r="CV10" s="196">
        <v>0</v>
      </c>
      <c r="CW10" s="196"/>
      <c r="CX10" s="196">
        <v>1</v>
      </c>
      <c r="CY10" s="196"/>
      <c r="CZ10" s="196"/>
      <c r="DA10" s="196">
        <v>0</v>
      </c>
      <c r="DB10" s="196"/>
      <c r="DC10" s="196"/>
      <c r="DD10" s="196">
        <v>0</v>
      </c>
      <c r="DE10" s="196">
        <v>600</v>
      </c>
      <c r="DF10" s="197">
        <v>3.5514537580003894E-4</v>
      </c>
    </row>
    <row r="11" spans="2:110" x14ac:dyDescent="0.2">
      <c r="B11" s="195" t="s">
        <v>574</v>
      </c>
      <c r="C11" s="196">
        <v>0</v>
      </c>
      <c r="D11" s="196">
        <v>0</v>
      </c>
      <c r="E11" s="196"/>
      <c r="F11" s="196">
        <v>0</v>
      </c>
      <c r="G11" s="196">
        <v>3</v>
      </c>
      <c r="H11" s="196">
        <v>251</v>
      </c>
      <c r="I11" s="196">
        <v>0</v>
      </c>
      <c r="J11" s="196">
        <v>0</v>
      </c>
      <c r="K11" s="196">
        <v>0</v>
      </c>
      <c r="L11" s="196"/>
      <c r="M11" s="196">
        <v>254</v>
      </c>
      <c r="N11" s="196"/>
      <c r="O11" s="196">
        <v>4946</v>
      </c>
      <c r="P11" s="196"/>
      <c r="Q11" s="196">
        <v>4946</v>
      </c>
      <c r="R11" s="196">
        <v>0</v>
      </c>
      <c r="S11" s="196"/>
      <c r="T11" s="196">
        <v>0</v>
      </c>
      <c r="U11" s="196"/>
      <c r="V11" s="196">
        <v>0</v>
      </c>
      <c r="W11" s="196">
        <v>2</v>
      </c>
      <c r="X11" s="196"/>
      <c r="Y11" s="196">
        <v>2</v>
      </c>
      <c r="Z11" s="196">
        <v>3</v>
      </c>
      <c r="AA11" s="196"/>
      <c r="AB11" s="196">
        <v>3</v>
      </c>
      <c r="AC11" s="196">
        <v>184</v>
      </c>
      <c r="AD11" s="196"/>
      <c r="AE11" s="196"/>
      <c r="AF11" s="196">
        <v>2</v>
      </c>
      <c r="AG11" s="196"/>
      <c r="AH11" s="196">
        <v>0</v>
      </c>
      <c r="AI11" s="196"/>
      <c r="AJ11" s="196"/>
      <c r="AK11" s="196">
        <v>186</v>
      </c>
      <c r="AL11" s="196"/>
      <c r="AM11" s="196"/>
      <c r="AN11" s="196">
        <v>0</v>
      </c>
      <c r="AO11" s="196"/>
      <c r="AP11" s="196"/>
      <c r="AQ11" s="196">
        <v>0</v>
      </c>
      <c r="AR11" s="196">
        <v>0</v>
      </c>
      <c r="AS11" s="196"/>
      <c r="AT11" s="196"/>
      <c r="AU11" s="196">
        <v>0</v>
      </c>
      <c r="AV11" s="196">
        <v>0</v>
      </c>
      <c r="AW11" s="196">
        <v>0</v>
      </c>
      <c r="AX11" s="196">
        <v>0</v>
      </c>
      <c r="AY11" s="196">
        <v>252</v>
      </c>
      <c r="AZ11" s="196">
        <v>0</v>
      </c>
      <c r="BA11" s="196">
        <v>0</v>
      </c>
      <c r="BB11" s="196">
        <v>0</v>
      </c>
      <c r="BC11" s="196">
        <v>0</v>
      </c>
      <c r="BD11" s="196"/>
      <c r="BE11" s="196">
        <v>0</v>
      </c>
      <c r="BF11" s="196">
        <v>2</v>
      </c>
      <c r="BG11" s="196">
        <v>254</v>
      </c>
      <c r="BH11" s="196">
        <v>0</v>
      </c>
      <c r="BI11" s="196">
        <v>9</v>
      </c>
      <c r="BJ11" s="196">
        <v>82</v>
      </c>
      <c r="BK11" s="196">
        <v>2</v>
      </c>
      <c r="BL11" s="196">
        <v>0</v>
      </c>
      <c r="BM11" s="196"/>
      <c r="BN11" s="196">
        <v>93</v>
      </c>
      <c r="BO11" s="196"/>
      <c r="BP11" s="196">
        <v>0</v>
      </c>
      <c r="BQ11" s="196"/>
      <c r="BR11" s="196">
        <v>0</v>
      </c>
      <c r="BS11" s="196">
        <v>0</v>
      </c>
      <c r="BT11" s="196">
        <v>0</v>
      </c>
      <c r="BU11" s="196"/>
      <c r="BV11" s="196"/>
      <c r="BW11" s="196"/>
      <c r="BX11" s="196">
        <v>0</v>
      </c>
      <c r="BY11" s="196">
        <v>14</v>
      </c>
      <c r="BZ11" s="196">
        <v>0</v>
      </c>
      <c r="CA11" s="196">
        <v>57</v>
      </c>
      <c r="CB11" s="196">
        <v>0</v>
      </c>
      <c r="CC11" s="196">
        <v>84</v>
      </c>
      <c r="CD11" s="196">
        <v>0</v>
      </c>
      <c r="CE11" s="196">
        <v>0</v>
      </c>
      <c r="CF11" s="196">
        <v>0</v>
      </c>
      <c r="CG11" s="196"/>
      <c r="CH11" s="196">
        <v>0</v>
      </c>
      <c r="CI11" s="196"/>
      <c r="CJ11" s="196">
        <v>155</v>
      </c>
      <c r="CK11" s="196"/>
      <c r="CL11" s="196">
        <v>0</v>
      </c>
      <c r="CM11" s="196">
        <v>0</v>
      </c>
      <c r="CN11" s="196">
        <v>0</v>
      </c>
      <c r="CO11" s="196"/>
      <c r="CP11" s="196">
        <v>3</v>
      </c>
      <c r="CQ11" s="196"/>
      <c r="CR11" s="196">
        <v>1</v>
      </c>
      <c r="CS11" s="196">
        <v>4</v>
      </c>
      <c r="CT11" s="196"/>
      <c r="CU11" s="196">
        <v>8</v>
      </c>
      <c r="CV11" s="196">
        <v>0</v>
      </c>
      <c r="CW11" s="196">
        <v>0</v>
      </c>
      <c r="CX11" s="196">
        <v>8</v>
      </c>
      <c r="CY11" s="196">
        <v>3</v>
      </c>
      <c r="CZ11" s="196">
        <v>0</v>
      </c>
      <c r="DA11" s="196">
        <v>0</v>
      </c>
      <c r="DB11" s="196">
        <v>1</v>
      </c>
      <c r="DC11" s="196"/>
      <c r="DD11" s="196">
        <v>1</v>
      </c>
      <c r="DE11" s="196">
        <v>5909</v>
      </c>
      <c r="DF11" s="197">
        <v>3.4975900426707169E-3</v>
      </c>
    </row>
    <row r="12" spans="2:110" x14ac:dyDescent="0.2">
      <c r="B12" s="198" t="s">
        <v>575</v>
      </c>
      <c r="C12" s="14">
        <v>0</v>
      </c>
      <c r="D12" s="14">
        <v>0</v>
      </c>
      <c r="E12" s="14">
        <v>0</v>
      </c>
      <c r="F12" s="14">
        <v>0</v>
      </c>
      <c r="G12" s="14">
        <v>48</v>
      </c>
      <c r="H12" s="14">
        <v>638</v>
      </c>
      <c r="I12" s="14">
        <v>0</v>
      </c>
      <c r="J12" s="14">
        <v>0</v>
      </c>
      <c r="K12" s="14">
        <v>0</v>
      </c>
      <c r="L12" s="14">
        <v>0</v>
      </c>
      <c r="M12" s="14">
        <v>686</v>
      </c>
      <c r="N12" s="14">
        <v>0</v>
      </c>
      <c r="O12" s="14">
        <v>7776</v>
      </c>
      <c r="P12" s="14">
        <v>0</v>
      </c>
      <c r="Q12" s="14">
        <v>7776</v>
      </c>
      <c r="R12" s="14">
        <v>0</v>
      </c>
      <c r="S12" s="14">
        <v>0</v>
      </c>
      <c r="T12" s="14">
        <v>0</v>
      </c>
      <c r="U12" s="14"/>
      <c r="V12" s="14">
        <v>0</v>
      </c>
      <c r="W12" s="14">
        <v>3</v>
      </c>
      <c r="X12" s="14">
        <v>0</v>
      </c>
      <c r="Y12" s="14">
        <v>3</v>
      </c>
      <c r="Z12" s="14">
        <v>188</v>
      </c>
      <c r="AA12" s="14"/>
      <c r="AB12" s="14">
        <v>188</v>
      </c>
      <c r="AC12" s="14">
        <v>307</v>
      </c>
      <c r="AD12" s="14">
        <v>0</v>
      </c>
      <c r="AE12" s="14">
        <v>0</v>
      </c>
      <c r="AF12" s="14">
        <v>26</v>
      </c>
      <c r="AG12" s="14">
        <v>7</v>
      </c>
      <c r="AH12" s="14">
        <v>23</v>
      </c>
      <c r="AI12" s="14">
        <v>2</v>
      </c>
      <c r="AJ12" s="14">
        <v>0</v>
      </c>
      <c r="AK12" s="14">
        <v>365</v>
      </c>
      <c r="AL12" s="14"/>
      <c r="AM12" s="14">
        <v>12</v>
      </c>
      <c r="AN12" s="14">
        <v>0</v>
      </c>
      <c r="AO12" s="14">
        <v>0</v>
      </c>
      <c r="AP12" s="14">
        <v>0</v>
      </c>
      <c r="AQ12" s="14">
        <v>0</v>
      </c>
      <c r="AR12" s="14">
        <v>0</v>
      </c>
      <c r="AS12" s="14">
        <v>0</v>
      </c>
      <c r="AT12" s="14">
        <v>0</v>
      </c>
      <c r="AU12" s="14">
        <v>0</v>
      </c>
      <c r="AV12" s="14">
        <v>0</v>
      </c>
      <c r="AW12" s="14">
        <v>0</v>
      </c>
      <c r="AX12" s="14">
        <v>0</v>
      </c>
      <c r="AY12" s="14">
        <v>1404</v>
      </c>
      <c r="AZ12" s="14">
        <v>0</v>
      </c>
      <c r="BA12" s="14">
        <v>0</v>
      </c>
      <c r="BB12" s="14">
        <v>0</v>
      </c>
      <c r="BC12" s="14">
        <v>0</v>
      </c>
      <c r="BD12" s="14">
        <v>0</v>
      </c>
      <c r="BE12" s="14">
        <v>0</v>
      </c>
      <c r="BF12" s="14">
        <v>3</v>
      </c>
      <c r="BG12" s="14">
        <v>1407</v>
      </c>
      <c r="BH12" s="14">
        <v>0</v>
      </c>
      <c r="BI12" s="14">
        <v>21</v>
      </c>
      <c r="BJ12" s="14">
        <v>1169</v>
      </c>
      <c r="BK12" s="14">
        <v>17</v>
      </c>
      <c r="BL12" s="14">
        <v>0</v>
      </c>
      <c r="BM12" s="14">
        <v>0</v>
      </c>
      <c r="BN12" s="14">
        <v>1207</v>
      </c>
      <c r="BO12" s="14">
        <v>0</v>
      </c>
      <c r="BP12" s="14">
        <v>0</v>
      </c>
      <c r="BQ12" s="14"/>
      <c r="BR12" s="14">
        <v>0</v>
      </c>
      <c r="BS12" s="14">
        <v>0</v>
      </c>
      <c r="BT12" s="14">
        <v>0</v>
      </c>
      <c r="BU12" s="14">
        <v>0</v>
      </c>
      <c r="BV12" s="14"/>
      <c r="BW12" s="14"/>
      <c r="BX12" s="14">
        <v>0</v>
      </c>
      <c r="BY12" s="14">
        <v>268</v>
      </c>
      <c r="BZ12" s="14">
        <v>0</v>
      </c>
      <c r="CA12" s="14">
        <v>201</v>
      </c>
      <c r="CB12" s="14">
        <v>0</v>
      </c>
      <c r="CC12" s="14">
        <v>496</v>
      </c>
      <c r="CD12" s="14">
        <v>0</v>
      </c>
      <c r="CE12" s="14">
        <v>0</v>
      </c>
      <c r="CF12" s="14">
        <v>0</v>
      </c>
      <c r="CG12" s="14">
        <v>0</v>
      </c>
      <c r="CH12" s="14">
        <v>0</v>
      </c>
      <c r="CI12" s="14">
        <v>0</v>
      </c>
      <c r="CJ12" s="14">
        <v>965</v>
      </c>
      <c r="CK12" s="14">
        <v>0</v>
      </c>
      <c r="CL12" s="14">
        <v>32</v>
      </c>
      <c r="CM12" s="14">
        <v>32</v>
      </c>
      <c r="CN12" s="14">
        <v>0</v>
      </c>
      <c r="CO12" s="14">
        <v>0</v>
      </c>
      <c r="CP12" s="14">
        <v>208</v>
      </c>
      <c r="CQ12" s="14">
        <v>4</v>
      </c>
      <c r="CR12" s="14">
        <v>131</v>
      </c>
      <c r="CS12" s="14">
        <v>343</v>
      </c>
      <c r="CT12" s="14">
        <v>0</v>
      </c>
      <c r="CU12" s="14">
        <v>228</v>
      </c>
      <c r="CV12" s="14">
        <v>0</v>
      </c>
      <c r="CW12" s="14">
        <v>0</v>
      </c>
      <c r="CX12" s="14">
        <v>228</v>
      </c>
      <c r="CY12" s="14">
        <v>4</v>
      </c>
      <c r="CZ12" s="14">
        <v>0</v>
      </c>
      <c r="DA12" s="14">
        <v>10</v>
      </c>
      <c r="DB12" s="14">
        <v>270</v>
      </c>
      <c r="DC12" s="14">
        <v>187</v>
      </c>
      <c r="DD12" s="14">
        <v>467</v>
      </c>
      <c r="DE12" s="14">
        <v>13683</v>
      </c>
      <c r="DF12" s="199">
        <v>8.0990902951198884E-3</v>
      </c>
    </row>
    <row r="13" spans="2:110" x14ac:dyDescent="0.2">
      <c r="B13" s="198" t="s">
        <v>576</v>
      </c>
      <c r="C13" s="14"/>
      <c r="D13" s="14"/>
      <c r="E13" s="14"/>
      <c r="F13" s="14"/>
      <c r="G13" s="14">
        <v>7</v>
      </c>
      <c r="H13" s="14">
        <v>206</v>
      </c>
      <c r="I13" s="14"/>
      <c r="J13" s="14">
        <v>0</v>
      </c>
      <c r="K13" s="14">
        <v>0</v>
      </c>
      <c r="L13" s="14"/>
      <c r="M13" s="14">
        <v>213</v>
      </c>
      <c r="N13" s="14"/>
      <c r="O13" s="14">
        <v>2628</v>
      </c>
      <c r="P13" s="14"/>
      <c r="Q13" s="14">
        <v>2628</v>
      </c>
      <c r="R13" s="14">
        <v>0</v>
      </c>
      <c r="S13" s="14"/>
      <c r="T13" s="14"/>
      <c r="U13" s="14"/>
      <c r="V13" s="14">
        <v>0</v>
      </c>
      <c r="W13" s="14"/>
      <c r="X13" s="14">
        <v>0</v>
      </c>
      <c r="Y13" s="14">
        <v>0</v>
      </c>
      <c r="Z13" s="14">
        <v>0</v>
      </c>
      <c r="AA13" s="14"/>
      <c r="AB13" s="14">
        <v>0</v>
      </c>
      <c r="AC13" s="14">
        <v>154</v>
      </c>
      <c r="AD13" s="14"/>
      <c r="AE13" s="14"/>
      <c r="AF13" s="14">
        <v>8</v>
      </c>
      <c r="AG13" s="14"/>
      <c r="AH13" s="14">
        <v>3</v>
      </c>
      <c r="AI13" s="14"/>
      <c r="AJ13" s="14"/>
      <c r="AK13" s="14">
        <v>165</v>
      </c>
      <c r="AL13" s="14"/>
      <c r="AM13" s="14"/>
      <c r="AN13" s="14"/>
      <c r="AO13" s="14"/>
      <c r="AP13" s="14"/>
      <c r="AQ13" s="14">
        <v>0</v>
      </c>
      <c r="AR13" s="14"/>
      <c r="AS13" s="14"/>
      <c r="AT13" s="14"/>
      <c r="AU13" s="14"/>
      <c r="AV13" s="14"/>
      <c r="AW13" s="14">
        <v>0</v>
      </c>
      <c r="AX13" s="14">
        <v>0</v>
      </c>
      <c r="AY13" s="14">
        <v>934</v>
      </c>
      <c r="AZ13" s="14">
        <v>0</v>
      </c>
      <c r="BA13" s="14"/>
      <c r="BB13" s="14">
        <v>0</v>
      </c>
      <c r="BC13" s="14">
        <v>0</v>
      </c>
      <c r="BD13" s="14"/>
      <c r="BE13" s="14">
        <v>0</v>
      </c>
      <c r="BF13" s="14">
        <v>0</v>
      </c>
      <c r="BG13" s="14">
        <v>934</v>
      </c>
      <c r="BH13" s="14">
        <v>0</v>
      </c>
      <c r="BI13" s="14">
        <v>1</v>
      </c>
      <c r="BJ13" s="14">
        <v>280</v>
      </c>
      <c r="BK13" s="14">
        <v>1</v>
      </c>
      <c r="BL13" s="14"/>
      <c r="BM13" s="14"/>
      <c r="BN13" s="14">
        <v>282</v>
      </c>
      <c r="BO13" s="14"/>
      <c r="BP13" s="14">
        <v>0</v>
      </c>
      <c r="BQ13" s="14"/>
      <c r="BR13" s="14"/>
      <c r="BS13" s="14">
        <v>0</v>
      </c>
      <c r="BT13" s="14"/>
      <c r="BU13" s="14"/>
      <c r="BV13" s="14"/>
      <c r="BW13" s="14"/>
      <c r="BX13" s="14">
        <v>0</v>
      </c>
      <c r="BY13" s="14">
        <v>10</v>
      </c>
      <c r="BZ13" s="14">
        <v>0</v>
      </c>
      <c r="CA13" s="14">
        <v>17</v>
      </c>
      <c r="CB13" s="14">
        <v>0</v>
      </c>
      <c r="CC13" s="14">
        <v>177</v>
      </c>
      <c r="CD13" s="14">
        <v>0</v>
      </c>
      <c r="CE13" s="14"/>
      <c r="CF13" s="14">
        <v>0</v>
      </c>
      <c r="CG13" s="14"/>
      <c r="CH13" s="14">
        <v>0</v>
      </c>
      <c r="CI13" s="14"/>
      <c r="CJ13" s="14">
        <v>204</v>
      </c>
      <c r="CK13" s="14"/>
      <c r="CL13" s="14"/>
      <c r="CM13" s="14"/>
      <c r="CN13" s="14"/>
      <c r="CO13" s="14"/>
      <c r="CP13" s="14">
        <v>0</v>
      </c>
      <c r="CQ13" s="14"/>
      <c r="CR13" s="14"/>
      <c r="CS13" s="14">
        <v>0</v>
      </c>
      <c r="CT13" s="14"/>
      <c r="CU13" s="14"/>
      <c r="CV13" s="14"/>
      <c r="CW13" s="14"/>
      <c r="CX13" s="14"/>
      <c r="CY13" s="14"/>
      <c r="CZ13" s="14">
        <v>0</v>
      </c>
      <c r="DA13" s="14">
        <v>0</v>
      </c>
      <c r="DB13" s="14">
        <v>8</v>
      </c>
      <c r="DC13" s="14"/>
      <c r="DD13" s="14">
        <v>8</v>
      </c>
      <c r="DE13" s="14">
        <v>4434</v>
      </c>
      <c r="DF13" s="199">
        <v>2.6245243271622878E-3</v>
      </c>
    </row>
    <row r="14" spans="2:110" x14ac:dyDescent="0.2">
      <c r="B14" s="198" t="s">
        <v>577</v>
      </c>
      <c r="C14" s="14">
        <v>0</v>
      </c>
      <c r="D14" s="14"/>
      <c r="E14" s="14"/>
      <c r="F14" s="14">
        <v>0</v>
      </c>
      <c r="G14" s="14">
        <v>10</v>
      </c>
      <c r="H14" s="14">
        <v>117</v>
      </c>
      <c r="I14" s="14"/>
      <c r="J14" s="14">
        <v>0</v>
      </c>
      <c r="K14" s="14">
        <v>0</v>
      </c>
      <c r="L14" s="14"/>
      <c r="M14" s="14">
        <v>127</v>
      </c>
      <c r="N14" s="14"/>
      <c r="O14" s="14">
        <v>2689</v>
      </c>
      <c r="P14" s="14">
        <v>1</v>
      </c>
      <c r="Q14" s="14">
        <v>2690</v>
      </c>
      <c r="R14" s="14">
        <v>0</v>
      </c>
      <c r="S14" s="14"/>
      <c r="T14" s="14"/>
      <c r="U14" s="14"/>
      <c r="V14" s="14">
        <v>0</v>
      </c>
      <c r="W14" s="14"/>
      <c r="X14" s="14">
        <v>0</v>
      </c>
      <c r="Y14" s="14">
        <v>0</v>
      </c>
      <c r="Z14" s="14">
        <v>0</v>
      </c>
      <c r="AA14" s="14"/>
      <c r="AB14" s="14">
        <v>0</v>
      </c>
      <c r="AC14" s="14">
        <v>160</v>
      </c>
      <c r="AD14" s="14"/>
      <c r="AE14" s="14"/>
      <c r="AF14" s="14"/>
      <c r="AG14" s="14"/>
      <c r="AH14" s="14">
        <v>6</v>
      </c>
      <c r="AI14" s="14"/>
      <c r="AJ14" s="14"/>
      <c r="AK14" s="14">
        <v>166</v>
      </c>
      <c r="AL14" s="14"/>
      <c r="AM14" s="14"/>
      <c r="AN14" s="14"/>
      <c r="AO14" s="14"/>
      <c r="AP14" s="14"/>
      <c r="AQ14" s="14"/>
      <c r="AR14" s="14"/>
      <c r="AS14" s="14"/>
      <c r="AT14" s="14">
        <v>0</v>
      </c>
      <c r="AU14" s="14">
        <v>0</v>
      </c>
      <c r="AV14" s="14"/>
      <c r="AW14" s="14"/>
      <c r="AX14" s="14">
        <v>0</v>
      </c>
      <c r="AY14" s="14">
        <v>483</v>
      </c>
      <c r="AZ14" s="14">
        <v>0</v>
      </c>
      <c r="BA14" s="14">
        <v>0</v>
      </c>
      <c r="BB14" s="14"/>
      <c r="BC14" s="14">
        <v>0</v>
      </c>
      <c r="BD14" s="14"/>
      <c r="BE14" s="14"/>
      <c r="BF14" s="14">
        <v>0</v>
      </c>
      <c r="BG14" s="14">
        <v>483</v>
      </c>
      <c r="BH14" s="14">
        <v>0</v>
      </c>
      <c r="BI14" s="14">
        <v>1</v>
      </c>
      <c r="BJ14" s="14">
        <v>186</v>
      </c>
      <c r="BK14" s="14">
        <v>1</v>
      </c>
      <c r="BL14" s="14">
        <v>0</v>
      </c>
      <c r="BM14" s="14"/>
      <c r="BN14" s="14">
        <v>188</v>
      </c>
      <c r="BO14" s="14"/>
      <c r="BP14" s="14">
        <v>0</v>
      </c>
      <c r="BQ14" s="14"/>
      <c r="BR14" s="14">
        <v>0</v>
      </c>
      <c r="BS14" s="14">
        <v>0</v>
      </c>
      <c r="BT14" s="14"/>
      <c r="BU14" s="14"/>
      <c r="BV14" s="14"/>
      <c r="BW14" s="14"/>
      <c r="BX14" s="14">
        <v>0</v>
      </c>
      <c r="BY14" s="14">
        <v>4</v>
      </c>
      <c r="BZ14" s="14">
        <v>0</v>
      </c>
      <c r="CA14" s="14">
        <v>36</v>
      </c>
      <c r="CB14" s="14">
        <v>0</v>
      </c>
      <c r="CC14" s="14">
        <v>60</v>
      </c>
      <c r="CD14" s="14">
        <v>0</v>
      </c>
      <c r="CE14" s="14">
        <v>0</v>
      </c>
      <c r="CF14" s="14">
        <v>0</v>
      </c>
      <c r="CG14" s="14"/>
      <c r="CH14" s="14">
        <v>0</v>
      </c>
      <c r="CI14" s="14">
        <v>0</v>
      </c>
      <c r="CJ14" s="14">
        <v>100</v>
      </c>
      <c r="CK14" s="14"/>
      <c r="CL14" s="14"/>
      <c r="CM14" s="14"/>
      <c r="CN14" s="14"/>
      <c r="CO14" s="14"/>
      <c r="CP14" s="14"/>
      <c r="CQ14" s="14"/>
      <c r="CR14" s="14"/>
      <c r="CS14" s="14"/>
      <c r="CT14" s="14">
        <v>4</v>
      </c>
      <c r="CU14" s="14">
        <v>62</v>
      </c>
      <c r="CV14" s="14"/>
      <c r="CW14" s="14">
        <v>0</v>
      </c>
      <c r="CX14" s="14">
        <v>62</v>
      </c>
      <c r="CY14" s="14"/>
      <c r="CZ14" s="14">
        <v>0</v>
      </c>
      <c r="DA14" s="14">
        <v>0</v>
      </c>
      <c r="DB14" s="14"/>
      <c r="DC14" s="14"/>
      <c r="DD14" s="14">
        <v>0</v>
      </c>
      <c r="DE14" s="14">
        <v>3820</v>
      </c>
      <c r="DF14" s="199">
        <v>2.2610922259269145E-3</v>
      </c>
    </row>
    <row r="15" spans="2:110" x14ac:dyDescent="0.2">
      <c r="B15" s="195" t="s">
        <v>28</v>
      </c>
      <c r="C15" s="196"/>
      <c r="D15" s="196"/>
      <c r="E15" s="196"/>
      <c r="F15" s="196"/>
      <c r="G15" s="196">
        <v>10</v>
      </c>
      <c r="H15" s="196">
        <v>67</v>
      </c>
      <c r="I15" s="196"/>
      <c r="J15" s="196">
        <v>0</v>
      </c>
      <c r="K15" s="196"/>
      <c r="L15" s="196"/>
      <c r="M15" s="196">
        <v>77</v>
      </c>
      <c r="N15" s="196"/>
      <c r="O15" s="196">
        <v>3904</v>
      </c>
      <c r="P15" s="196"/>
      <c r="Q15" s="196">
        <v>3904</v>
      </c>
      <c r="R15" s="196">
        <v>0</v>
      </c>
      <c r="S15" s="196"/>
      <c r="T15" s="196"/>
      <c r="U15" s="196"/>
      <c r="V15" s="196">
        <v>0</v>
      </c>
      <c r="W15" s="196"/>
      <c r="X15" s="196"/>
      <c r="Y15" s="196"/>
      <c r="Z15" s="196"/>
      <c r="AA15" s="196"/>
      <c r="AB15" s="196"/>
      <c r="AC15" s="196">
        <v>32</v>
      </c>
      <c r="AD15" s="196">
        <v>0</v>
      </c>
      <c r="AE15" s="196"/>
      <c r="AF15" s="196"/>
      <c r="AG15" s="196"/>
      <c r="AH15" s="196">
        <v>26</v>
      </c>
      <c r="AI15" s="196"/>
      <c r="AJ15" s="196"/>
      <c r="AK15" s="196">
        <v>58</v>
      </c>
      <c r="AL15" s="196"/>
      <c r="AM15" s="196"/>
      <c r="AN15" s="196"/>
      <c r="AO15" s="196"/>
      <c r="AP15" s="196"/>
      <c r="AQ15" s="196"/>
      <c r="AR15" s="196"/>
      <c r="AS15" s="196"/>
      <c r="AT15" s="196"/>
      <c r="AU15" s="196"/>
      <c r="AV15" s="196"/>
      <c r="AW15" s="196"/>
      <c r="AX15" s="196"/>
      <c r="AY15" s="196">
        <v>1190</v>
      </c>
      <c r="AZ15" s="196">
        <v>0</v>
      </c>
      <c r="BA15" s="196">
        <v>0</v>
      </c>
      <c r="BB15" s="196"/>
      <c r="BC15" s="196"/>
      <c r="BD15" s="196">
        <v>0</v>
      </c>
      <c r="BE15" s="196"/>
      <c r="BF15" s="196"/>
      <c r="BG15" s="196">
        <v>1190</v>
      </c>
      <c r="BH15" s="196"/>
      <c r="BI15" s="196">
        <v>244</v>
      </c>
      <c r="BJ15" s="196">
        <v>518</v>
      </c>
      <c r="BK15" s="196">
        <v>4</v>
      </c>
      <c r="BL15" s="196">
        <v>0</v>
      </c>
      <c r="BM15" s="196"/>
      <c r="BN15" s="196">
        <v>766</v>
      </c>
      <c r="BO15" s="196">
        <v>0</v>
      </c>
      <c r="BP15" s="196"/>
      <c r="BQ15" s="196"/>
      <c r="BR15" s="196"/>
      <c r="BS15" s="196">
        <v>0</v>
      </c>
      <c r="BT15" s="196"/>
      <c r="BU15" s="196"/>
      <c r="BV15" s="196"/>
      <c r="BW15" s="196"/>
      <c r="BX15" s="196">
        <v>0</v>
      </c>
      <c r="BY15" s="196">
        <v>6</v>
      </c>
      <c r="BZ15" s="196">
        <v>0</v>
      </c>
      <c r="CA15" s="196">
        <v>32</v>
      </c>
      <c r="CB15" s="196">
        <v>0</v>
      </c>
      <c r="CC15" s="196">
        <v>244</v>
      </c>
      <c r="CD15" s="196">
        <v>0</v>
      </c>
      <c r="CE15" s="196">
        <v>0</v>
      </c>
      <c r="CF15" s="196">
        <v>0</v>
      </c>
      <c r="CG15" s="196"/>
      <c r="CH15" s="196">
        <v>0</v>
      </c>
      <c r="CI15" s="196">
        <v>0</v>
      </c>
      <c r="CJ15" s="196">
        <v>282</v>
      </c>
      <c r="CK15" s="196"/>
      <c r="CL15" s="196"/>
      <c r="CM15" s="196"/>
      <c r="CN15" s="196"/>
      <c r="CO15" s="196"/>
      <c r="CP15" s="196">
        <v>0</v>
      </c>
      <c r="CQ15" s="196"/>
      <c r="CR15" s="196"/>
      <c r="CS15" s="196">
        <v>0</v>
      </c>
      <c r="CT15" s="196"/>
      <c r="CU15" s="196"/>
      <c r="CV15" s="196"/>
      <c r="CW15" s="196"/>
      <c r="CX15" s="196"/>
      <c r="CY15" s="196"/>
      <c r="CZ15" s="196">
        <v>0</v>
      </c>
      <c r="DA15" s="196"/>
      <c r="DB15" s="196"/>
      <c r="DC15" s="196"/>
      <c r="DD15" s="196"/>
      <c r="DE15" s="196">
        <v>6277</v>
      </c>
      <c r="DF15" s="197">
        <v>3.7154125398280741E-3</v>
      </c>
    </row>
    <row r="16" spans="2:110" x14ac:dyDescent="0.2">
      <c r="B16" s="195" t="s">
        <v>48</v>
      </c>
      <c r="C16" s="196"/>
      <c r="D16" s="196"/>
      <c r="E16" s="196"/>
      <c r="F16" s="196"/>
      <c r="G16" s="196">
        <v>70</v>
      </c>
      <c r="H16" s="196">
        <v>252</v>
      </c>
      <c r="I16" s="196"/>
      <c r="J16" s="196">
        <v>0</v>
      </c>
      <c r="K16" s="196"/>
      <c r="L16" s="196"/>
      <c r="M16" s="196">
        <v>322</v>
      </c>
      <c r="N16" s="196"/>
      <c r="O16" s="196">
        <v>9584</v>
      </c>
      <c r="P16" s="196">
        <v>0</v>
      </c>
      <c r="Q16" s="196">
        <v>9584</v>
      </c>
      <c r="R16" s="196">
        <v>0</v>
      </c>
      <c r="S16" s="196"/>
      <c r="T16" s="196">
        <v>0</v>
      </c>
      <c r="U16" s="196"/>
      <c r="V16" s="196">
        <v>0</v>
      </c>
      <c r="W16" s="196"/>
      <c r="X16" s="196"/>
      <c r="Y16" s="196"/>
      <c r="Z16" s="196"/>
      <c r="AA16" s="196"/>
      <c r="AB16" s="196"/>
      <c r="AC16" s="196">
        <v>106</v>
      </c>
      <c r="AD16" s="196"/>
      <c r="AE16" s="196"/>
      <c r="AF16" s="196"/>
      <c r="AG16" s="196"/>
      <c r="AH16" s="196">
        <v>49</v>
      </c>
      <c r="AI16" s="196">
        <v>0</v>
      </c>
      <c r="AJ16" s="196"/>
      <c r="AK16" s="196">
        <v>155</v>
      </c>
      <c r="AL16" s="196"/>
      <c r="AM16" s="196"/>
      <c r="AN16" s="196"/>
      <c r="AO16" s="196"/>
      <c r="AP16" s="196"/>
      <c r="AQ16" s="196"/>
      <c r="AR16" s="196">
        <v>0</v>
      </c>
      <c r="AS16" s="196"/>
      <c r="AT16" s="196"/>
      <c r="AU16" s="196"/>
      <c r="AV16" s="196"/>
      <c r="AW16" s="196"/>
      <c r="AX16" s="196">
        <v>0</v>
      </c>
      <c r="AY16" s="196">
        <v>3597</v>
      </c>
      <c r="AZ16" s="196">
        <v>0</v>
      </c>
      <c r="BA16" s="196">
        <v>0</v>
      </c>
      <c r="BB16" s="196"/>
      <c r="BC16" s="196"/>
      <c r="BD16" s="196"/>
      <c r="BE16" s="196">
        <v>0</v>
      </c>
      <c r="BF16" s="196"/>
      <c r="BG16" s="196">
        <v>3597</v>
      </c>
      <c r="BH16" s="196"/>
      <c r="BI16" s="196">
        <v>138</v>
      </c>
      <c r="BJ16" s="196">
        <v>2123</v>
      </c>
      <c r="BK16" s="196">
        <v>5</v>
      </c>
      <c r="BL16" s="196">
        <v>0</v>
      </c>
      <c r="BM16" s="196"/>
      <c r="BN16" s="196">
        <v>2266</v>
      </c>
      <c r="BO16" s="196"/>
      <c r="BP16" s="196">
        <v>0</v>
      </c>
      <c r="BQ16" s="196"/>
      <c r="BR16" s="196">
        <v>0</v>
      </c>
      <c r="BS16" s="196">
        <v>0</v>
      </c>
      <c r="BT16" s="196"/>
      <c r="BU16" s="196"/>
      <c r="BV16" s="196"/>
      <c r="BW16" s="196"/>
      <c r="BX16" s="196">
        <v>0</v>
      </c>
      <c r="BY16" s="196">
        <v>67</v>
      </c>
      <c r="BZ16" s="196">
        <v>0</v>
      </c>
      <c r="CA16" s="196">
        <v>178</v>
      </c>
      <c r="CB16" s="196">
        <v>0</v>
      </c>
      <c r="CC16" s="196">
        <v>1383</v>
      </c>
      <c r="CD16" s="196">
        <v>0</v>
      </c>
      <c r="CE16" s="196">
        <v>0</v>
      </c>
      <c r="CF16" s="196">
        <v>0</v>
      </c>
      <c r="CG16" s="196"/>
      <c r="CH16" s="196">
        <v>0</v>
      </c>
      <c r="CI16" s="196"/>
      <c r="CJ16" s="196">
        <v>1628</v>
      </c>
      <c r="CK16" s="196"/>
      <c r="CL16" s="196"/>
      <c r="CM16" s="196"/>
      <c r="CN16" s="196"/>
      <c r="CO16" s="196"/>
      <c r="CP16" s="196">
        <v>3</v>
      </c>
      <c r="CQ16" s="196"/>
      <c r="CR16" s="196"/>
      <c r="CS16" s="196">
        <v>3</v>
      </c>
      <c r="CT16" s="196"/>
      <c r="CU16" s="196"/>
      <c r="CV16" s="196"/>
      <c r="CW16" s="196"/>
      <c r="CX16" s="196"/>
      <c r="CY16" s="196"/>
      <c r="CZ16" s="196"/>
      <c r="DA16" s="196">
        <v>0</v>
      </c>
      <c r="DB16" s="196"/>
      <c r="DC16" s="196"/>
      <c r="DD16" s="196">
        <v>0</v>
      </c>
      <c r="DE16" s="196">
        <v>17555</v>
      </c>
      <c r="DF16" s="197">
        <v>1.0390961786949473E-2</v>
      </c>
    </row>
    <row r="17" spans="2:110" x14ac:dyDescent="0.2">
      <c r="B17" s="195" t="s">
        <v>60</v>
      </c>
      <c r="C17" s="196"/>
      <c r="D17" s="196"/>
      <c r="E17" s="196"/>
      <c r="F17" s="196"/>
      <c r="G17" s="196">
        <v>18</v>
      </c>
      <c r="H17" s="196">
        <v>55</v>
      </c>
      <c r="I17" s="196">
        <v>0</v>
      </c>
      <c r="J17" s="196">
        <v>0</v>
      </c>
      <c r="K17" s="196">
        <v>0</v>
      </c>
      <c r="L17" s="196"/>
      <c r="M17" s="196">
        <v>73</v>
      </c>
      <c r="N17" s="196"/>
      <c r="O17" s="196">
        <v>2725</v>
      </c>
      <c r="P17" s="196">
        <v>0</v>
      </c>
      <c r="Q17" s="196">
        <v>2725</v>
      </c>
      <c r="R17" s="196">
        <v>0</v>
      </c>
      <c r="S17" s="196"/>
      <c r="T17" s="196"/>
      <c r="U17" s="196"/>
      <c r="V17" s="196">
        <v>0</v>
      </c>
      <c r="W17" s="196"/>
      <c r="X17" s="196"/>
      <c r="Y17" s="196"/>
      <c r="Z17" s="196"/>
      <c r="AA17" s="196"/>
      <c r="AB17" s="196"/>
      <c r="AC17" s="196">
        <v>26</v>
      </c>
      <c r="AD17" s="196"/>
      <c r="AE17" s="196"/>
      <c r="AF17" s="196"/>
      <c r="AG17" s="196"/>
      <c r="AH17" s="196">
        <v>16</v>
      </c>
      <c r="AI17" s="196">
        <v>0</v>
      </c>
      <c r="AJ17" s="196"/>
      <c r="AK17" s="196">
        <v>42</v>
      </c>
      <c r="AL17" s="196"/>
      <c r="AM17" s="196"/>
      <c r="AN17" s="196"/>
      <c r="AO17" s="196"/>
      <c r="AP17" s="196"/>
      <c r="AQ17" s="196"/>
      <c r="AR17" s="196"/>
      <c r="AS17" s="196"/>
      <c r="AT17" s="196"/>
      <c r="AU17" s="196"/>
      <c r="AV17" s="196"/>
      <c r="AW17" s="196"/>
      <c r="AX17" s="196"/>
      <c r="AY17" s="196">
        <v>1357</v>
      </c>
      <c r="AZ17" s="196">
        <v>0</v>
      </c>
      <c r="BA17" s="196"/>
      <c r="BB17" s="196"/>
      <c r="BC17" s="196"/>
      <c r="BD17" s="196"/>
      <c r="BE17" s="196"/>
      <c r="BF17" s="196"/>
      <c r="BG17" s="196">
        <v>1357</v>
      </c>
      <c r="BH17" s="196"/>
      <c r="BI17" s="196">
        <v>12</v>
      </c>
      <c r="BJ17" s="196">
        <v>637</v>
      </c>
      <c r="BK17" s="196">
        <v>2</v>
      </c>
      <c r="BL17" s="196"/>
      <c r="BM17" s="196"/>
      <c r="BN17" s="196">
        <v>651</v>
      </c>
      <c r="BO17" s="196"/>
      <c r="BP17" s="196"/>
      <c r="BQ17" s="196"/>
      <c r="BR17" s="196">
        <v>0</v>
      </c>
      <c r="BS17" s="196">
        <v>0</v>
      </c>
      <c r="BT17" s="196"/>
      <c r="BU17" s="196"/>
      <c r="BV17" s="196"/>
      <c r="BW17" s="196"/>
      <c r="BX17" s="196">
        <v>0</v>
      </c>
      <c r="BY17" s="196">
        <v>8</v>
      </c>
      <c r="BZ17" s="196">
        <v>0</v>
      </c>
      <c r="CA17" s="196">
        <v>26</v>
      </c>
      <c r="CB17" s="196">
        <v>0</v>
      </c>
      <c r="CC17" s="196">
        <v>216</v>
      </c>
      <c r="CD17" s="196">
        <v>0</v>
      </c>
      <c r="CE17" s="196">
        <v>0</v>
      </c>
      <c r="CF17" s="196">
        <v>0</v>
      </c>
      <c r="CG17" s="196"/>
      <c r="CH17" s="196">
        <v>0</v>
      </c>
      <c r="CI17" s="196"/>
      <c r="CJ17" s="196">
        <v>250</v>
      </c>
      <c r="CK17" s="196"/>
      <c r="CL17" s="196"/>
      <c r="CM17" s="196"/>
      <c r="CN17" s="196"/>
      <c r="CO17" s="196"/>
      <c r="CP17" s="196"/>
      <c r="CQ17" s="196"/>
      <c r="CR17" s="196"/>
      <c r="CS17" s="196"/>
      <c r="CT17" s="196"/>
      <c r="CU17" s="196"/>
      <c r="CV17" s="196"/>
      <c r="CW17" s="196"/>
      <c r="CX17" s="196"/>
      <c r="CY17" s="196"/>
      <c r="CZ17" s="196"/>
      <c r="DA17" s="196"/>
      <c r="DB17" s="196"/>
      <c r="DC17" s="196"/>
      <c r="DD17" s="196"/>
      <c r="DE17" s="196">
        <v>5098</v>
      </c>
      <c r="DF17" s="197">
        <v>3.0175518763809975E-3</v>
      </c>
    </row>
    <row r="18" spans="2:110" x14ac:dyDescent="0.2">
      <c r="B18" s="195" t="s">
        <v>62</v>
      </c>
      <c r="C18" s="196"/>
      <c r="D18" s="196"/>
      <c r="E18" s="196"/>
      <c r="F18" s="196"/>
      <c r="G18" s="196">
        <v>18</v>
      </c>
      <c r="H18" s="196">
        <v>63</v>
      </c>
      <c r="I18" s="196"/>
      <c r="J18" s="196">
        <v>0</v>
      </c>
      <c r="K18" s="196"/>
      <c r="L18" s="196"/>
      <c r="M18" s="196">
        <v>81</v>
      </c>
      <c r="N18" s="196"/>
      <c r="O18" s="196">
        <v>3762</v>
      </c>
      <c r="P18" s="196">
        <v>0</v>
      </c>
      <c r="Q18" s="196">
        <v>3762</v>
      </c>
      <c r="R18" s="196">
        <v>0</v>
      </c>
      <c r="S18" s="196"/>
      <c r="T18" s="196"/>
      <c r="U18" s="196"/>
      <c r="V18" s="196">
        <v>0</v>
      </c>
      <c r="W18" s="196"/>
      <c r="X18" s="196"/>
      <c r="Y18" s="196"/>
      <c r="Z18" s="196">
        <v>0</v>
      </c>
      <c r="AA18" s="196"/>
      <c r="AB18" s="196">
        <v>0</v>
      </c>
      <c r="AC18" s="196">
        <v>47</v>
      </c>
      <c r="AD18" s="196"/>
      <c r="AE18" s="196"/>
      <c r="AF18" s="196"/>
      <c r="AG18" s="196"/>
      <c r="AH18" s="196">
        <v>4</v>
      </c>
      <c r="AI18" s="196"/>
      <c r="AJ18" s="196"/>
      <c r="AK18" s="196">
        <v>51</v>
      </c>
      <c r="AL18" s="196"/>
      <c r="AM18" s="196"/>
      <c r="AN18" s="196"/>
      <c r="AO18" s="196"/>
      <c r="AP18" s="196"/>
      <c r="AQ18" s="196"/>
      <c r="AR18" s="196"/>
      <c r="AS18" s="196"/>
      <c r="AT18" s="196"/>
      <c r="AU18" s="196"/>
      <c r="AV18" s="196"/>
      <c r="AW18" s="196"/>
      <c r="AX18" s="196"/>
      <c r="AY18" s="196">
        <v>1181</v>
      </c>
      <c r="AZ18" s="196">
        <v>0</v>
      </c>
      <c r="BA18" s="196">
        <v>0</v>
      </c>
      <c r="BB18" s="196"/>
      <c r="BC18" s="196">
        <v>0</v>
      </c>
      <c r="BD18" s="196"/>
      <c r="BE18" s="196"/>
      <c r="BF18" s="196">
        <v>0</v>
      </c>
      <c r="BG18" s="196">
        <v>1181</v>
      </c>
      <c r="BH18" s="196"/>
      <c r="BI18" s="196">
        <v>125</v>
      </c>
      <c r="BJ18" s="196">
        <v>508</v>
      </c>
      <c r="BK18" s="196"/>
      <c r="BL18" s="196"/>
      <c r="BM18" s="196"/>
      <c r="BN18" s="196">
        <v>633</v>
      </c>
      <c r="BO18" s="196"/>
      <c r="BP18" s="196">
        <v>0</v>
      </c>
      <c r="BQ18" s="196"/>
      <c r="BR18" s="196">
        <v>0</v>
      </c>
      <c r="BS18" s="196">
        <v>0</v>
      </c>
      <c r="BT18" s="196"/>
      <c r="BU18" s="196"/>
      <c r="BV18" s="196"/>
      <c r="BW18" s="196"/>
      <c r="BX18" s="196">
        <v>0</v>
      </c>
      <c r="BY18" s="196">
        <v>26</v>
      </c>
      <c r="BZ18" s="196">
        <v>0</v>
      </c>
      <c r="CA18" s="196">
        <v>43</v>
      </c>
      <c r="CB18" s="196">
        <v>0</v>
      </c>
      <c r="CC18" s="196">
        <v>342</v>
      </c>
      <c r="CD18" s="196">
        <v>0</v>
      </c>
      <c r="CE18" s="196">
        <v>0</v>
      </c>
      <c r="CF18" s="196">
        <v>0</v>
      </c>
      <c r="CG18" s="196"/>
      <c r="CH18" s="196">
        <v>0</v>
      </c>
      <c r="CI18" s="196"/>
      <c r="CJ18" s="196">
        <v>411</v>
      </c>
      <c r="CK18" s="196"/>
      <c r="CL18" s="196"/>
      <c r="CM18" s="196"/>
      <c r="CN18" s="196"/>
      <c r="CO18" s="196"/>
      <c r="CP18" s="196"/>
      <c r="CQ18" s="196"/>
      <c r="CR18" s="196"/>
      <c r="CS18" s="196"/>
      <c r="CT18" s="196"/>
      <c r="CU18" s="196">
        <v>0</v>
      </c>
      <c r="CV18" s="196"/>
      <c r="CW18" s="196"/>
      <c r="CX18" s="196">
        <v>0</v>
      </c>
      <c r="CY18" s="196"/>
      <c r="CZ18" s="196"/>
      <c r="DA18" s="196">
        <v>0</v>
      </c>
      <c r="DB18" s="196"/>
      <c r="DC18" s="196"/>
      <c r="DD18" s="196">
        <v>0</v>
      </c>
      <c r="DE18" s="196">
        <v>6119</v>
      </c>
      <c r="DF18" s="197">
        <v>3.6218909242007307E-3</v>
      </c>
    </row>
    <row r="19" spans="2:110" x14ac:dyDescent="0.2">
      <c r="B19" s="195" t="s">
        <v>254</v>
      </c>
      <c r="C19" s="196"/>
      <c r="D19" s="196"/>
      <c r="E19" s="196"/>
      <c r="F19" s="196"/>
      <c r="G19" s="196">
        <v>2</v>
      </c>
      <c r="H19" s="196">
        <v>33</v>
      </c>
      <c r="I19" s="196"/>
      <c r="J19" s="196">
        <v>0</v>
      </c>
      <c r="K19" s="196"/>
      <c r="L19" s="196"/>
      <c r="M19" s="196">
        <v>35</v>
      </c>
      <c r="N19" s="196"/>
      <c r="O19" s="196">
        <v>700</v>
      </c>
      <c r="P19" s="196"/>
      <c r="Q19" s="196">
        <v>700</v>
      </c>
      <c r="R19" s="196">
        <v>0</v>
      </c>
      <c r="S19" s="196"/>
      <c r="T19" s="196"/>
      <c r="U19" s="196"/>
      <c r="V19" s="196">
        <v>0</v>
      </c>
      <c r="W19" s="196"/>
      <c r="X19" s="196"/>
      <c r="Y19" s="196"/>
      <c r="Z19" s="196"/>
      <c r="AA19" s="196"/>
      <c r="AB19" s="196"/>
      <c r="AC19" s="196">
        <v>8</v>
      </c>
      <c r="AD19" s="196"/>
      <c r="AE19" s="196"/>
      <c r="AF19" s="196">
        <v>0</v>
      </c>
      <c r="AG19" s="196"/>
      <c r="AH19" s="196">
        <v>2</v>
      </c>
      <c r="AI19" s="196"/>
      <c r="AJ19" s="196"/>
      <c r="AK19" s="196">
        <v>10</v>
      </c>
      <c r="AL19" s="196"/>
      <c r="AM19" s="196"/>
      <c r="AN19" s="196"/>
      <c r="AO19" s="196">
        <v>0</v>
      </c>
      <c r="AP19" s="196"/>
      <c r="AQ19" s="196"/>
      <c r="AR19" s="196">
        <v>0</v>
      </c>
      <c r="AS19" s="196"/>
      <c r="AT19" s="196"/>
      <c r="AU19" s="196"/>
      <c r="AV19" s="196"/>
      <c r="AW19" s="196">
        <v>0</v>
      </c>
      <c r="AX19" s="196">
        <v>0</v>
      </c>
      <c r="AY19" s="196">
        <v>211</v>
      </c>
      <c r="AZ19" s="196">
        <v>0</v>
      </c>
      <c r="BA19" s="196">
        <v>0</v>
      </c>
      <c r="BB19" s="196">
        <v>0</v>
      </c>
      <c r="BC19" s="196"/>
      <c r="BD19" s="196"/>
      <c r="BE19" s="196"/>
      <c r="BF19" s="196"/>
      <c r="BG19" s="196">
        <v>211</v>
      </c>
      <c r="BH19" s="196">
        <v>0</v>
      </c>
      <c r="BI19" s="196">
        <v>2</v>
      </c>
      <c r="BJ19" s="196">
        <v>123</v>
      </c>
      <c r="BK19" s="196"/>
      <c r="BL19" s="196">
        <v>0</v>
      </c>
      <c r="BM19" s="196"/>
      <c r="BN19" s="196">
        <v>125</v>
      </c>
      <c r="BO19" s="196"/>
      <c r="BP19" s="196">
        <v>0</v>
      </c>
      <c r="BQ19" s="196"/>
      <c r="BR19" s="196">
        <v>0</v>
      </c>
      <c r="BS19" s="196">
        <v>0</v>
      </c>
      <c r="BT19" s="196"/>
      <c r="BU19" s="196"/>
      <c r="BV19" s="196"/>
      <c r="BW19" s="196"/>
      <c r="BX19" s="196">
        <v>0</v>
      </c>
      <c r="BY19" s="196">
        <v>5</v>
      </c>
      <c r="BZ19" s="196">
        <v>0</v>
      </c>
      <c r="CA19" s="196">
        <v>5</v>
      </c>
      <c r="CB19" s="196">
        <v>0</v>
      </c>
      <c r="CC19" s="196">
        <v>44</v>
      </c>
      <c r="CD19" s="196">
        <v>0</v>
      </c>
      <c r="CE19" s="196"/>
      <c r="CF19" s="196">
        <v>0</v>
      </c>
      <c r="CG19" s="196"/>
      <c r="CH19" s="196">
        <v>0</v>
      </c>
      <c r="CI19" s="196"/>
      <c r="CJ19" s="196">
        <v>54</v>
      </c>
      <c r="CK19" s="196"/>
      <c r="CL19" s="196"/>
      <c r="CM19" s="196"/>
      <c r="CN19" s="196"/>
      <c r="CO19" s="196"/>
      <c r="CP19" s="196">
        <v>37</v>
      </c>
      <c r="CQ19" s="196"/>
      <c r="CR19" s="196">
        <v>0</v>
      </c>
      <c r="CS19" s="196">
        <v>37</v>
      </c>
      <c r="CT19" s="196"/>
      <c r="CU19" s="196">
        <v>10</v>
      </c>
      <c r="CV19" s="196"/>
      <c r="CW19" s="196"/>
      <c r="CX19" s="196">
        <v>10</v>
      </c>
      <c r="CY19" s="196">
        <v>0</v>
      </c>
      <c r="CZ19" s="196">
        <v>0</v>
      </c>
      <c r="DA19" s="196">
        <v>0</v>
      </c>
      <c r="DB19" s="196"/>
      <c r="DC19" s="196"/>
      <c r="DD19" s="196">
        <v>0</v>
      </c>
      <c r="DE19" s="196">
        <v>1182</v>
      </c>
      <c r="DF19" s="197">
        <v>6.996363903260767E-4</v>
      </c>
    </row>
    <row r="20" spans="2:110" x14ac:dyDescent="0.2">
      <c r="B20" s="195" t="s">
        <v>578</v>
      </c>
      <c r="C20" s="196"/>
      <c r="D20" s="196"/>
      <c r="E20" s="196"/>
      <c r="F20" s="196"/>
      <c r="G20" s="196">
        <v>18</v>
      </c>
      <c r="H20" s="196">
        <v>257</v>
      </c>
      <c r="I20" s="196"/>
      <c r="J20" s="196">
        <v>0</v>
      </c>
      <c r="K20" s="196"/>
      <c r="L20" s="196">
        <v>0</v>
      </c>
      <c r="M20" s="196">
        <v>275</v>
      </c>
      <c r="N20" s="196"/>
      <c r="O20" s="196">
        <v>2291</v>
      </c>
      <c r="P20" s="196"/>
      <c r="Q20" s="196">
        <v>2291</v>
      </c>
      <c r="R20" s="196">
        <v>0</v>
      </c>
      <c r="S20" s="196"/>
      <c r="T20" s="196">
        <v>0</v>
      </c>
      <c r="U20" s="196"/>
      <c r="V20" s="196">
        <v>0</v>
      </c>
      <c r="W20" s="196"/>
      <c r="X20" s="196">
        <v>0</v>
      </c>
      <c r="Y20" s="196">
        <v>0</v>
      </c>
      <c r="Z20" s="196">
        <v>0</v>
      </c>
      <c r="AA20" s="196"/>
      <c r="AB20" s="196">
        <v>0</v>
      </c>
      <c r="AC20" s="196">
        <v>63</v>
      </c>
      <c r="AD20" s="196"/>
      <c r="AE20" s="196"/>
      <c r="AF20" s="196"/>
      <c r="AG20" s="196"/>
      <c r="AH20" s="196">
        <v>13</v>
      </c>
      <c r="AI20" s="196">
        <v>0</v>
      </c>
      <c r="AJ20" s="196"/>
      <c r="AK20" s="196">
        <v>76</v>
      </c>
      <c r="AL20" s="196"/>
      <c r="AM20" s="196"/>
      <c r="AN20" s="196"/>
      <c r="AO20" s="196">
        <v>0</v>
      </c>
      <c r="AP20" s="196"/>
      <c r="AQ20" s="196">
        <v>0</v>
      </c>
      <c r="AR20" s="196">
        <v>0</v>
      </c>
      <c r="AS20" s="196"/>
      <c r="AT20" s="196">
        <v>0</v>
      </c>
      <c r="AU20" s="196"/>
      <c r="AV20" s="196"/>
      <c r="AW20" s="196"/>
      <c r="AX20" s="196">
        <v>0</v>
      </c>
      <c r="AY20" s="196">
        <v>726</v>
      </c>
      <c r="AZ20" s="196">
        <v>0</v>
      </c>
      <c r="BA20" s="196">
        <v>0</v>
      </c>
      <c r="BB20" s="196">
        <v>0</v>
      </c>
      <c r="BC20" s="196">
        <v>0</v>
      </c>
      <c r="BD20" s="196"/>
      <c r="BE20" s="196"/>
      <c r="BF20" s="196">
        <v>1</v>
      </c>
      <c r="BG20" s="196">
        <v>727</v>
      </c>
      <c r="BH20" s="196">
        <v>0</v>
      </c>
      <c r="BI20" s="196">
        <v>51</v>
      </c>
      <c r="BJ20" s="196">
        <v>369</v>
      </c>
      <c r="BK20" s="196">
        <v>9</v>
      </c>
      <c r="BL20" s="196">
        <v>0</v>
      </c>
      <c r="BM20" s="196"/>
      <c r="BN20" s="196">
        <v>429</v>
      </c>
      <c r="BO20" s="196"/>
      <c r="BP20" s="196">
        <v>0</v>
      </c>
      <c r="BQ20" s="196"/>
      <c r="BR20" s="196">
        <v>0</v>
      </c>
      <c r="BS20" s="196">
        <v>0</v>
      </c>
      <c r="BT20" s="196"/>
      <c r="BU20" s="196"/>
      <c r="BV20" s="196"/>
      <c r="BW20" s="196"/>
      <c r="BX20" s="196">
        <v>0</v>
      </c>
      <c r="BY20" s="196">
        <v>726</v>
      </c>
      <c r="BZ20" s="196">
        <v>0</v>
      </c>
      <c r="CA20" s="196">
        <v>40</v>
      </c>
      <c r="CB20" s="196">
        <v>0</v>
      </c>
      <c r="CC20" s="196">
        <v>121</v>
      </c>
      <c r="CD20" s="196"/>
      <c r="CE20" s="196">
        <v>0</v>
      </c>
      <c r="CF20" s="196">
        <v>0</v>
      </c>
      <c r="CG20" s="196"/>
      <c r="CH20" s="196">
        <v>0</v>
      </c>
      <c r="CI20" s="196"/>
      <c r="CJ20" s="196">
        <v>887</v>
      </c>
      <c r="CK20" s="196"/>
      <c r="CL20" s="196">
        <v>0</v>
      </c>
      <c r="CM20" s="196">
        <v>0</v>
      </c>
      <c r="CN20" s="196"/>
      <c r="CO20" s="196"/>
      <c r="CP20" s="196"/>
      <c r="CQ20" s="196"/>
      <c r="CR20" s="196"/>
      <c r="CS20" s="196"/>
      <c r="CT20" s="196"/>
      <c r="CU20" s="196">
        <v>1</v>
      </c>
      <c r="CV20" s="196"/>
      <c r="CW20" s="196"/>
      <c r="CX20" s="196">
        <v>1</v>
      </c>
      <c r="CY20" s="196">
        <v>1</v>
      </c>
      <c r="CZ20" s="196">
        <v>0</v>
      </c>
      <c r="DA20" s="196">
        <v>0</v>
      </c>
      <c r="DB20" s="196">
        <v>13</v>
      </c>
      <c r="DC20" s="196"/>
      <c r="DD20" s="196">
        <v>13</v>
      </c>
      <c r="DE20" s="196">
        <v>4700</v>
      </c>
      <c r="DF20" s="197">
        <v>2.7819721104336385E-3</v>
      </c>
    </row>
    <row r="21" spans="2:110" x14ac:dyDescent="0.2">
      <c r="B21" s="198" t="s">
        <v>579</v>
      </c>
      <c r="C21" s="14"/>
      <c r="D21" s="14"/>
      <c r="E21" s="14"/>
      <c r="F21" s="14"/>
      <c r="G21" s="14">
        <v>136</v>
      </c>
      <c r="H21" s="14">
        <v>727</v>
      </c>
      <c r="I21" s="14">
        <v>0</v>
      </c>
      <c r="J21" s="14">
        <v>0</v>
      </c>
      <c r="K21" s="14">
        <v>0</v>
      </c>
      <c r="L21" s="14">
        <v>0</v>
      </c>
      <c r="M21" s="14">
        <v>863</v>
      </c>
      <c r="N21" s="14"/>
      <c r="O21" s="14">
        <v>22966</v>
      </c>
      <c r="P21" s="14">
        <v>0</v>
      </c>
      <c r="Q21" s="14">
        <v>22966</v>
      </c>
      <c r="R21" s="14">
        <v>0</v>
      </c>
      <c r="S21" s="14"/>
      <c r="T21" s="14">
        <v>0</v>
      </c>
      <c r="U21" s="14"/>
      <c r="V21" s="14">
        <v>0</v>
      </c>
      <c r="W21" s="14"/>
      <c r="X21" s="14">
        <v>0</v>
      </c>
      <c r="Y21" s="14">
        <v>0</v>
      </c>
      <c r="Z21" s="14">
        <v>0</v>
      </c>
      <c r="AA21" s="14"/>
      <c r="AB21" s="14">
        <v>0</v>
      </c>
      <c r="AC21" s="14">
        <v>282</v>
      </c>
      <c r="AD21" s="14">
        <v>0</v>
      </c>
      <c r="AE21" s="14"/>
      <c r="AF21" s="14">
        <v>0</v>
      </c>
      <c r="AG21" s="14"/>
      <c r="AH21" s="14">
        <v>110</v>
      </c>
      <c r="AI21" s="14">
        <v>0</v>
      </c>
      <c r="AJ21" s="14"/>
      <c r="AK21" s="14">
        <v>392</v>
      </c>
      <c r="AL21" s="14"/>
      <c r="AM21" s="14"/>
      <c r="AN21" s="14"/>
      <c r="AO21" s="14">
        <v>0</v>
      </c>
      <c r="AP21" s="14"/>
      <c r="AQ21" s="14">
        <v>0</v>
      </c>
      <c r="AR21" s="14">
        <v>0</v>
      </c>
      <c r="AS21" s="14"/>
      <c r="AT21" s="14">
        <v>0</v>
      </c>
      <c r="AU21" s="14"/>
      <c r="AV21" s="14"/>
      <c r="AW21" s="14">
        <v>0</v>
      </c>
      <c r="AX21" s="14">
        <v>0</v>
      </c>
      <c r="AY21" s="14">
        <v>8262</v>
      </c>
      <c r="AZ21" s="14">
        <v>0</v>
      </c>
      <c r="BA21" s="14">
        <v>0</v>
      </c>
      <c r="BB21" s="14">
        <v>0</v>
      </c>
      <c r="BC21" s="14">
        <v>0</v>
      </c>
      <c r="BD21" s="14">
        <v>0</v>
      </c>
      <c r="BE21" s="14">
        <v>0</v>
      </c>
      <c r="BF21" s="14">
        <v>1</v>
      </c>
      <c r="BG21" s="14">
        <v>8263</v>
      </c>
      <c r="BH21" s="14">
        <v>0</v>
      </c>
      <c r="BI21" s="14">
        <v>572</v>
      </c>
      <c r="BJ21" s="14">
        <v>4278</v>
      </c>
      <c r="BK21" s="14">
        <v>20</v>
      </c>
      <c r="BL21" s="14">
        <v>0</v>
      </c>
      <c r="BM21" s="14"/>
      <c r="BN21" s="14">
        <v>4870</v>
      </c>
      <c r="BO21" s="14">
        <v>0</v>
      </c>
      <c r="BP21" s="14">
        <v>0</v>
      </c>
      <c r="BQ21" s="14"/>
      <c r="BR21" s="14">
        <v>0</v>
      </c>
      <c r="BS21" s="14">
        <v>0</v>
      </c>
      <c r="BT21" s="14"/>
      <c r="BU21" s="14"/>
      <c r="BV21" s="14"/>
      <c r="BW21" s="14"/>
      <c r="BX21" s="14">
        <v>0</v>
      </c>
      <c r="BY21" s="14">
        <v>838</v>
      </c>
      <c r="BZ21" s="14">
        <v>0</v>
      </c>
      <c r="CA21" s="14">
        <v>324</v>
      </c>
      <c r="CB21" s="14">
        <v>0</v>
      </c>
      <c r="CC21" s="14">
        <v>2350</v>
      </c>
      <c r="CD21" s="14">
        <v>0</v>
      </c>
      <c r="CE21" s="14">
        <v>0</v>
      </c>
      <c r="CF21" s="14">
        <v>0</v>
      </c>
      <c r="CG21" s="14"/>
      <c r="CH21" s="14">
        <v>0</v>
      </c>
      <c r="CI21" s="14">
        <v>0</v>
      </c>
      <c r="CJ21" s="14">
        <v>3512</v>
      </c>
      <c r="CK21" s="14"/>
      <c r="CL21" s="14">
        <v>0</v>
      </c>
      <c r="CM21" s="14">
        <v>0</v>
      </c>
      <c r="CN21" s="14"/>
      <c r="CO21" s="14"/>
      <c r="CP21" s="14">
        <v>40</v>
      </c>
      <c r="CQ21" s="14"/>
      <c r="CR21" s="14">
        <v>0</v>
      </c>
      <c r="CS21" s="14">
        <v>40</v>
      </c>
      <c r="CT21" s="14"/>
      <c r="CU21" s="14">
        <v>11</v>
      </c>
      <c r="CV21" s="14"/>
      <c r="CW21" s="14"/>
      <c r="CX21" s="14">
        <v>11</v>
      </c>
      <c r="CY21" s="14">
        <v>1</v>
      </c>
      <c r="CZ21" s="14">
        <v>0</v>
      </c>
      <c r="DA21" s="14">
        <v>0</v>
      </c>
      <c r="DB21" s="14">
        <v>13</v>
      </c>
      <c r="DC21" s="14"/>
      <c r="DD21" s="14">
        <v>13</v>
      </c>
      <c r="DE21" s="14">
        <v>40931</v>
      </c>
      <c r="DF21" s="199">
        <v>2.4227425628118991E-2</v>
      </c>
    </row>
    <row r="22" spans="2:110" x14ac:dyDescent="0.2">
      <c r="B22" s="198" t="s">
        <v>538</v>
      </c>
      <c r="C22" s="14">
        <v>0</v>
      </c>
      <c r="D22" s="14"/>
      <c r="E22" s="14"/>
      <c r="F22" s="14">
        <v>0</v>
      </c>
      <c r="G22" s="14">
        <v>153</v>
      </c>
      <c r="H22" s="14">
        <v>1050</v>
      </c>
      <c r="I22" s="14">
        <v>0</v>
      </c>
      <c r="J22" s="14">
        <v>0</v>
      </c>
      <c r="K22" s="14">
        <v>0</v>
      </c>
      <c r="L22" s="14">
        <v>0</v>
      </c>
      <c r="M22" s="14">
        <v>1203</v>
      </c>
      <c r="N22" s="14"/>
      <c r="O22" s="14">
        <v>28283</v>
      </c>
      <c r="P22" s="14">
        <v>1</v>
      </c>
      <c r="Q22" s="14">
        <v>28284</v>
      </c>
      <c r="R22" s="14">
        <v>0</v>
      </c>
      <c r="S22" s="14"/>
      <c r="T22" s="14">
        <v>0</v>
      </c>
      <c r="U22" s="14"/>
      <c r="V22" s="14">
        <v>0</v>
      </c>
      <c r="W22" s="14"/>
      <c r="X22" s="14">
        <v>0</v>
      </c>
      <c r="Y22" s="14">
        <v>0</v>
      </c>
      <c r="Z22" s="14">
        <v>0</v>
      </c>
      <c r="AA22" s="14"/>
      <c r="AB22" s="14">
        <v>0</v>
      </c>
      <c r="AC22" s="14">
        <v>596</v>
      </c>
      <c r="AD22" s="14">
        <v>0</v>
      </c>
      <c r="AE22" s="14"/>
      <c r="AF22" s="14">
        <v>8</v>
      </c>
      <c r="AG22" s="14"/>
      <c r="AH22" s="14">
        <v>119</v>
      </c>
      <c r="AI22" s="14">
        <v>0</v>
      </c>
      <c r="AJ22" s="14"/>
      <c r="AK22" s="14">
        <v>723</v>
      </c>
      <c r="AL22" s="14"/>
      <c r="AM22" s="14"/>
      <c r="AN22" s="14"/>
      <c r="AO22" s="14">
        <v>0</v>
      </c>
      <c r="AP22" s="14"/>
      <c r="AQ22" s="14">
        <v>0</v>
      </c>
      <c r="AR22" s="14">
        <v>0</v>
      </c>
      <c r="AS22" s="14"/>
      <c r="AT22" s="14">
        <v>0</v>
      </c>
      <c r="AU22" s="14">
        <v>0</v>
      </c>
      <c r="AV22" s="14"/>
      <c r="AW22" s="14">
        <v>0</v>
      </c>
      <c r="AX22" s="14">
        <v>0</v>
      </c>
      <c r="AY22" s="14">
        <v>9679</v>
      </c>
      <c r="AZ22" s="14">
        <v>0</v>
      </c>
      <c r="BA22" s="14">
        <v>0</v>
      </c>
      <c r="BB22" s="14">
        <v>0</v>
      </c>
      <c r="BC22" s="14">
        <v>0</v>
      </c>
      <c r="BD22" s="14">
        <v>0</v>
      </c>
      <c r="BE22" s="14">
        <v>0</v>
      </c>
      <c r="BF22" s="14">
        <v>1</v>
      </c>
      <c r="BG22" s="14">
        <v>9680</v>
      </c>
      <c r="BH22" s="14">
        <v>0</v>
      </c>
      <c r="BI22" s="14">
        <v>574</v>
      </c>
      <c r="BJ22" s="14">
        <v>4744</v>
      </c>
      <c r="BK22" s="14">
        <v>22</v>
      </c>
      <c r="BL22" s="14">
        <v>0</v>
      </c>
      <c r="BM22" s="14"/>
      <c r="BN22" s="14">
        <v>5340</v>
      </c>
      <c r="BO22" s="14">
        <v>0</v>
      </c>
      <c r="BP22" s="14">
        <v>0</v>
      </c>
      <c r="BQ22" s="14"/>
      <c r="BR22" s="14">
        <v>0</v>
      </c>
      <c r="BS22" s="14">
        <v>0</v>
      </c>
      <c r="BT22" s="14"/>
      <c r="BU22" s="14"/>
      <c r="BV22" s="14"/>
      <c r="BW22" s="14"/>
      <c r="BX22" s="14">
        <v>0</v>
      </c>
      <c r="BY22" s="14">
        <v>852</v>
      </c>
      <c r="BZ22" s="14">
        <v>0</v>
      </c>
      <c r="CA22" s="14">
        <v>377</v>
      </c>
      <c r="CB22" s="14">
        <v>0</v>
      </c>
      <c r="CC22" s="14">
        <v>2587</v>
      </c>
      <c r="CD22" s="14">
        <v>0</v>
      </c>
      <c r="CE22" s="14">
        <v>0</v>
      </c>
      <c r="CF22" s="14">
        <v>0</v>
      </c>
      <c r="CG22" s="14"/>
      <c r="CH22" s="14">
        <v>0</v>
      </c>
      <c r="CI22" s="14">
        <v>0</v>
      </c>
      <c r="CJ22" s="14">
        <v>3816</v>
      </c>
      <c r="CK22" s="14"/>
      <c r="CL22" s="14">
        <v>0</v>
      </c>
      <c r="CM22" s="14">
        <v>0</v>
      </c>
      <c r="CN22" s="14"/>
      <c r="CO22" s="14"/>
      <c r="CP22" s="14">
        <v>40</v>
      </c>
      <c r="CQ22" s="14"/>
      <c r="CR22" s="14">
        <v>0</v>
      </c>
      <c r="CS22" s="14">
        <v>40</v>
      </c>
      <c r="CT22" s="14">
        <v>4</v>
      </c>
      <c r="CU22" s="14">
        <v>73</v>
      </c>
      <c r="CV22" s="14"/>
      <c r="CW22" s="14">
        <v>0</v>
      </c>
      <c r="CX22" s="14">
        <v>73</v>
      </c>
      <c r="CY22" s="14">
        <v>1</v>
      </c>
      <c r="CZ22" s="14">
        <v>0</v>
      </c>
      <c r="DA22" s="14">
        <v>0</v>
      </c>
      <c r="DB22" s="14">
        <v>21</v>
      </c>
      <c r="DC22" s="14"/>
      <c r="DD22" s="14">
        <v>21</v>
      </c>
      <c r="DE22" s="14">
        <v>49185</v>
      </c>
      <c r="DF22" s="199">
        <v>2.9113042181208193E-2</v>
      </c>
    </row>
    <row r="23" spans="2:110" x14ac:dyDescent="0.2">
      <c r="B23" s="195" t="s">
        <v>36</v>
      </c>
      <c r="C23" s="196"/>
      <c r="D23" s="196"/>
      <c r="E23" s="196"/>
      <c r="F23" s="196"/>
      <c r="G23" s="196"/>
      <c r="H23" s="196">
        <v>5</v>
      </c>
      <c r="I23" s="196"/>
      <c r="J23" s="196">
        <v>0</v>
      </c>
      <c r="K23" s="196"/>
      <c r="L23" s="196"/>
      <c r="M23" s="196">
        <v>5</v>
      </c>
      <c r="N23" s="196"/>
      <c r="O23" s="196">
        <v>14</v>
      </c>
      <c r="P23" s="196"/>
      <c r="Q23" s="196">
        <v>14</v>
      </c>
      <c r="R23" s="196">
        <v>0</v>
      </c>
      <c r="S23" s="196"/>
      <c r="T23" s="196">
        <v>0</v>
      </c>
      <c r="U23" s="196"/>
      <c r="V23" s="196">
        <v>0</v>
      </c>
      <c r="W23" s="196"/>
      <c r="X23" s="196"/>
      <c r="Y23" s="196"/>
      <c r="Z23" s="196">
        <v>22</v>
      </c>
      <c r="AA23" s="196"/>
      <c r="AB23" s="196">
        <v>22</v>
      </c>
      <c r="AC23" s="196">
        <v>4</v>
      </c>
      <c r="AD23" s="196"/>
      <c r="AE23" s="196"/>
      <c r="AF23" s="196">
        <v>0</v>
      </c>
      <c r="AG23" s="196"/>
      <c r="AH23" s="196"/>
      <c r="AI23" s="196"/>
      <c r="AJ23" s="196"/>
      <c r="AK23" s="196">
        <v>4</v>
      </c>
      <c r="AL23" s="196"/>
      <c r="AM23" s="196"/>
      <c r="AN23" s="196">
        <v>0</v>
      </c>
      <c r="AO23" s="196"/>
      <c r="AP23" s="196"/>
      <c r="AQ23" s="196">
        <v>0</v>
      </c>
      <c r="AR23" s="196">
        <v>0</v>
      </c>
      <c r="AS23" s="196">
        <v>0</v>
      </c>
      <c r="AT23" s="196">
        <v>0</v>
      </c>
      <c r="AU23" s="196">
        <v>0</v>
      </c>
      <c r="AV23" s="196">
        <v>0</v>
      </c>
      <c r="AW23" s="196">
        <v>0</v>
      </c>
      <c r="AX23" s="196">
        <v>0</v>
      </c>
      <c r="AY23" s="196">
        <v>3</v>
      </c>
      <c r="AZ23" s="196">
        <v>0</v>
      </c>
      <c r="BA23" s="196">
        <v>0</v>
      </c>
      <c r="BB23" s="196">
        <v>0</v>
      </c>
      <c r="BC23" s="196">
        <v>0</v>
      </c>
      <c r="BD23" s="196"/>
      <c r="BE23" s="196">
        <v>0</v>
      </c>
      <c r="BF23" s="196">
        <v>0</v>
      </c>
      <c r="BG23" s="196">
        <v>3</v>
      </c>
      <c r="BH23" s="196">
        <v>0</v>
      </c>
      <c r="BI23" s="196">
        <v>0</v>
      </c>
      <c r="BJ23" s="196">
        <v>0</v>
      </c>
      <c r="BK23" s="196"/>
      <c r="BL23" s="196"/>
      <c r="BM23" s="196"/>
      <c r="BN23" s="196">
        <v>0</v>
      </c>
      <c r="BO23" s="196"/>
      <c r="BP23" s="196">
        <v>0</v>
      </c>
      <c r="BQ23" s="196"/>
      <c r="BR23" s="196">
        <v>0</v>
      </c>
      <c r="BS23" s="196">
        <v>0</v>
      </c>
      <c r="BT23" s="196">
        <v>0</v>
      </c>
      <c r="BU23" s="196"/>
      <c r="BV23" s="196"/>
      <c r="BW23" s="196"/>
      <c r="BX23" s="196">
        <v>0</v>
      </c>
      <c r="BY23" s="196">
        <v>0</v>
      </c>
      <c r="BZ23" s="196">
        <v>0</v>
      </c>
      <c r="CA23" s="196">
        <v>2</v>
      </c>
      <c r="CB23" s="196">
        <v>0</v>
      </c>
      <c r="CC23" s="196">
        <v>4</v>
      </c>
      <c r="CD23" s="196"/>
      <c r="CE23" s="196"/>
      <c r="CF23" s="196">
        <v>0</v>
      </c>
      <c r="CG23" s="196">
        <v>0</v>
      </c>
      <c r="CH23" s="196"/>
      <c r="CI23" s="196"/>
      <c r="CJ23" s="196">
        <v>6</v>
      </c>
      <c r="CK23" s="196"/>
      <c r="CL23" s="196"/>
      <c r="CM23" s="196"/>
      <c r="CN23" s="196"/>
      <c r="CO23" s="196"/>
      <c r="CP23" s="196">
        <v>20</v>
      </c>
      <c r="CQ23" s="196"/>
      <c r="CR23" s="196"/>
      <c r="CS23" s="196">
        <v>20</v>
      </c>
      <c r="CT23" s="196"/>
      <c r="CU23" s="196">
        <v>24</v>
      </c>
      <c r="CV23" s="196">
        <v>0</v>
      </c>
      <c r="CW23" s="196">
        <v>0</v>
      </c>
      <c r="CX23" s="196">
        <v>24</v>
      </c>
      <c r="CY23" s="196">
        <v>0</v>
      </c>
      <c r="CZ23" s="196">
        <v>0</v>
      </c>
      <c r="DA23" s="196">
        <v>0</v>
      </c>
      <c r="DB23" s="196">
        <v>3</v>
      </c>
      <c r="DC23" s="196"/>
      <c r="DD23" s="196">
        <v>3</v>
      </c>
      <c r="DE23" s="196">
        <v>101</v>
      </c>
      <c r="DF23" s="197">
        <v>5.9782804926339887E-5</v>
      </c>
    </row>
    <row r="24" spans="2:110" x14ac:dyDescent="0.2">
      <c r="B24" s="195" t="s">
        <v>111</v>
      </c>
      <c r="C24" s="196">
        <v>0</v>
      </c>
      <c r="D24" s="196">
        <v>0</v>
      </c>
      <c r="E24" s="196">
        <v>0</v>
      </c>
      <c r="F24" s="196">
        <v>0</v>
      </c>
      <c r="G24" s="196">
        <v>14</v>
      </c>
      <c r="H24" s="196">
        <v>1730</v>
      </c>
      <c r="I24" s="196"/>
      <c r="J24" s="196">
        <v>0</v>
      </c>
      <c r="K24" s="196"/>
      <c r="L24" s="196"/>
      <c r="M24" s="196">
        <v>1744</v>
      </c>
      <c r="N24" s="196">
        <v>0</v>
      </c>
      <c r="O24" s="196">
        <v>2671</v>
      </c>
      <c r="P24" s="196">
        <v>0</v>
      </c>
      <c r="Q24" s="196">
        <v>2671</v>
      </c>
      <c r="R24" s="196">
        <v>0</v>
      </c>
      <c r="S24" s="196">
        <v>0</v>
      </c>
      <c r="T24" s="196">
        <v>0</v>
      </c>
      <c r="U24" s="196">
        <v>0</v>
      </c>
      <c r="V24" s="196">
        <v>0</v>
      </c>
      <c r="W24" s="196"/>
      <c r="X24" s="196">
        <v>0</v>
      </c>
      <c r="Y24" s="196">
        <v>0</v>
      </c>
      <c r="Z24" s="196">
        <v>431</v>
      </c>
      <c r="AA24" s="196"/>
      <c r="AB24" s="196">
        <v>431</v>
      </c>
      <c r="AC24" s="196">
        <v>1330</v>
      </c>
      <c r="AD24" s="196">
        <v>15</v>
      </c>
      <c r="AE24" s="196">
        <v>15</v>
      </c>
      <c r="AF24" s="196">
        <v>80</v>
      </c>
      <c r="AG24" s="196">
        <v>0</v>
      </c>
      <c r="AH24" s="196">
        <v>59</v>
      </c>
      <c r="AI24" s="196"/>
      <c r="AJ24" s="196"/>
      <c r="AK24" s="196">
        <v>1499</v>
      </c>
      <c r="AL24" s="196">
        <v>0</v>
      </c>
      <c r="AM24" s="196">
        <v>129</v>
      </c>
      <c r="AN24" s="196">
        <v>0</v>
      </c>
      <c r="AO24" s="196">
        <v>0</v>
      </c>
      <c r="AP24" s="196">
        <v>0</v>
      </c>
      <c r="AQ24" s="196">
        <v>0</v>
      </c>
      <c r="AR24" s="196">
        <v>0</v>
      </c>
      <c r="AS24" s="196">
        <v>0</v>
      </c>
      <c r="AT24" s="196">
        <v>0</v>
      </c>
      <c r="AU24" s="196">
        <v>0</v>
      </c>
      <c r="AV24" s="196">
        <v>0</v>
      </c>
      <c r="AW24" s="196">
        <v>0</v>
      </c>
      <c r="AX24" s="196">
        <v>0</v>
      </c>
      <c r="AY24" s="196">
        <v>689</v>
      </c>
      <c r="AZ24" s="196">
        <v>0</v>
      </c>
      <c r="BA24" s="196">
        <v>0</v>
      </c>
      <c r="BB24" s="196">
        <v>0</v>
      </c>
      <c r="BC24" s="196">
        <v>0</v>
      </c>
      <c r="BD24" s="196">
        <v>0</v>
      </c>
      <c r="BE24" s="196">
        <v>0</v>
      </c>
      <c r="BF24" s="196">
        <v>0</v>
      </c>
      <c r="BG24" s="196">
        <v>689</v>
      </c>
      <c r="BH24" s="196">
        <v>0</v>
      </c>
      <c r="BI24" s="196">
        <v>9</v>
      </c>
      <c r="BJ24" s="196">
        <v>180</v>
      </c>
      <c r="BK24" s="196">
        <v>4</v>
      </c>
      <c r="BL24" s="196"/>
      <c r="BM24" s="196"/>
      <c r="BN24" s="196">
        <v>193</v>
      </c>
      <c r="BO24" s="196">
        <v>0</v>
      </c>
      <c r="BP24" s="196">
        <v>0</v>
      </c>
      <c r="BQ24" s="196"/>
      <c r="BR24" s="196">
        <v>0</v>
      </c>
      <c r="BS24" s="196">
        <v>0</v>
      </c>
      <c r="BT24" s="196">
        <v>0</v>
      </c>
      <c r="BU24" s="196">
        <v>0</v>
      </c>
      <c r="BV24" s="196"/>
      <c r="BW24" s="196"/>
      <c r="BX24" s="196">
        <v>0</v>
      </c>
      <c r="BY24" s="196">
        <v>12</v>
      </c>
      <c r="BZ24" s="196">
        <v>0</v>
      </c>
      <c r="CA24" s="196">
        <v>186</v>
      </c>
      <c r="CB24" s="196">
        <v>0</v>
      </c>
      <c r="CC24" s="196">
        <v>146</v>
      </c>
      <c r="CD24" s="196">
        <v>0</v>
      </c>
      <c r="CE24" s="196">
        <v>0</v>
      </c>
      <c r="CF24" s="196">
        <v>0</v>
      </c>
      <c r="CG24" s="196">
        <v>0</v>
      </c>
      <c r="CH24" s="196">
        <v>0</v>
      </c>
      <c r="CI24" s="196"/>
      <c r="CJ24" s="196">
        <v>344</v>
      </c>
      <c r="CK24" s="196">
        <v>0</v>
      </c>
      <c r="CL24" s="196">
        <v>32</v>
      </c>
      <c r="CM24" s="196">
        <v>32</v>
      </c>
      <c r="CN24" s="196">
        <v>0</v>
      </c>
      <c r="CO24" s="196">
        <v>0</v>
      </c>
      <c r="CP24" s="196">
        <v>226</v>
      </c>
      <c r="CQ24" s="196">
        <v>45</v>
      </c>
      <c r="CR24" s="196">
        <v>98</v>
      </c>
      <c r="CS24" s="196">
        <v>369</v>
      </c>
      <c r="CT24" s="196">
        <v>228</v>
      </c>
      <c r="CU24" s="196">
        <v>450</v>
      </c>
      <c r="CV24" s="196">
        <v>0</v>
      </c>
      <c r="CW24" s="196">
        <v>0</v>
      </c>
      <c r="CX24" s="196">
        <v>450</v>
      </c>
      <c r="CY24" s="196">
        <v>0</v>
      </c>
      <c r="CZ24" s="196">
        <v>0</v>
      </c>
      <c r="DA24" s="196">
        <v>215</v>
      </c>
      <c r="DB24" s="196">
        <v>380</v>
      </c>
      <c r="DC24" s="196">
        <v>392</v>
      </c>
      <c r="DD24" s="196">
        <v>987</v>
      </c>
      <c r="DE24" s="196">
        <v>9766</v>
      </c>
      <c r="DF24" s="197">
        <v>5.7805829001053004E-3</v>
      </c>
    </row>
    <row r="25" spans="2:110" x14ac:dyDescent="0.2">
      <c r="B25" s="195" t="s">
        <v>112</v>
      </c>
      <c r="C25" s="196">
        <v>0</v>
      </c>
      <c r="D25" s="196">
        <v>0</v>
      </c>
      <c r="E25" s="196">
        <v>0</v>
      </c>
      <c r="F25" s="196">
        <v>0</v>
      </c>
      <c r="G25" s="196">
        <v>3</v>
      </c>
      <c r="H25" s="196">
        <v>2065</v>
      </c>
      <c r="I25" s="196"/>
      <c r="J25" s="196">
        <v>0</v>
      </c>
      <c r="K25" s="196"/>
      <c r="L25" s="196"/>
      <c r="M25" s="196">
        <v>2068</v>
      </c>
      <c r="N25" s="196"/>
      <c r="O25" s="196">
        <v>1875</v>
      </c>
      <c r="P25" s="196">
        <v>0</v>
      </c>
      <c r="Q25" s="196">
        <v>1875</v>
      </c>
      <c r="R25" s="196">
        <v>0</v>
      </c>
      <c r="S25" s="196"/>
      <c r="T25" s="196">
        <v>0</v>
      </c>
      <c r="U25" s="196"/>
      <c r="V25" s="196">
        <v>0</v>
      </c>
      <c r="W25" s="196"/>
      <c r="X25" s="196"/>
      <c r="Y25" s="196"/>
      <c r="Z25" s="196">
        <v>60</v>
      </c>
      <c r="AA25" s="196"/>
      <c r="AB25" s="196">
        <v>60</v>
      </c>
      <c r="AC25" s="196">
        <v>931</v>
      </c>
      <c r="AD25" s="196">
        <v>0</v>
      </c>
      <c r="AE25" s="196">
        <v>0</v>
      </c>
      <c r="AF25" s="196">
        <v>66</v>
      </c>
      <c r="AG25" s="196"/>
      <c r="AH25" s="196">
        <v>3</v>
      </c>
      <c r="AI25" s="196"/>
      <c r="AJ25" s="196"/>
      <c r="AK25" s="196">
        <v>1000</v>
      </c>
      <c r="AL25" s="196"/>
      <c r="AM25" s="196">
        <v>5</v>
      </c>
      <c r="AN25" s="196">
        <v>0</v>
      </c>
      <c r="AO25" s="196"/>
      <c r="AP25" s="196">
        <v>0</v>
      </c>
      <c r="AQ25" s="196">
        <v>0</v>
      </c>
      <c r="AR25" s="196">
        <v>0</v>
      </c>
      <c r="AS25" s="196">
        <v>0</v>
      </c>
      <c r="AT25" s="196">
        <v>0</v>
      </c>
      <c r="AU25" s="196">
        <v>0</v>
      </c>
      <c r="AV25" s="196">
        <v>0</v>
      </c>
      <c r="AW25" s="196">
        <v>0</v>
      </c>
      <c r="AX25" s="196">
        <v>0</v>
      </c>
      <c r="AY25" s="196">
        <v>100</v>
      </c>
      <c r="AZ25" s="196">
        <v>0</v>
      </c>
      <c r="BA25" s="196">
        <v>0</v>
      </c>
      <c r="BB25" s="196">
        <v>0</v>
      </c>
      <c r="BC25" s="196">
        <v>0</v>
      </c>
      <c r="BD25" s="196"/>
      <c r="BE25" s="196">
        <v>0</v>
      </c>
      <c r="BF25" s="196">
        <v>0</v>
      </c>
      <c r="BG25" s="196">
        <v>100</v>
      </c>
      <c r="BH25" s="196">
        <v>0</v>
      </c>
      <c r="BI25" s="196">
        <v>0</v>
      </c>
      <c r="BJ25" s="196">
        <v>66</v>
      </c>
      <c r="BK25" s="196">
        <v>4</v>
      </c>
      <c r="BL25" s="196"/>
      <c r="BM25" s="196"/>
      <c r="BN25" s="196">
        <v>70</v>
      </c>
      <c r="BO25" s="196">
        <v>0</v>
      </c>
      <c r="BP25" s="196">
        <v>0</v>
      </c>
      <c r="BQ25" s="196"/>
      <c r="BR25" s="196">
        <v>0</v>
      </c>
      <c r="BS25" s="196">
        <v>0</v>
      </c>
      <c r="BT25" s="196">
        <v>0</v>
      </c>
      <c r="BU25" s="196"/>
      <c r="BV25" s="196"/>
      <c r="BW25" s="196"/>
      <c r="BX25" s="196">
        <v>0</v>
      </c>
      <c r="BY25" s="196">
        <v>6</v>
      </c>
      <c r="BZ25" s="196">
        <v>0</v>
      </c>
      <c r="CA25" s="196">
        <v>165</v>
      </c>
      <c r="CB25" s="196">
        <v>0</v>
      </c>
      <c r="CC25" s="196">
        <v>6</v>
      </c>
      <c r="CD25" s="196"/>
      <c r="CE25" s="196">
        <v>0</v>
      </c>
      <c r="CF25" s="196">
        <v>0</v>
      </c>
      <c r="CG25" s="196">
        <v>0</v>
      </c>
      <c r="CH25" s="196"/>
      <c r="CI25" s="196"/>
      <c r="CJ25" s="196">
        <v>177</v>
      </c>
      <c r="CK25" s="196"/>
      <c r="CL25" s="196">
        <v>0</v>
      </c>
      <c r="CM25" s="196">
        <v>0</v>
      </c>
      <c r="CN25" s="196">
        <v>0</v>
      </c>
      <c r="CO25" s="196">
        <v>0</v>
      </c>
      <c r="CP25" s="196">
        <v>22</v>
      </c>
      <c r="CQ25" s="196">
        <v>15</v>
      </c>
      <c r="CR25" s="196">
        <v>8</v>
      </c>
      <c r="CS25" s="196">
        <v>45</v>
      </c>
      <c r="CT25" s="196">
        <v>460</v>
      </c>
      <c r="CU25" s="196">
        <v>96</v>
      </c>
      <c r="CV25" s="196">
        <v>0</v>
      </c>
      <c r="CW25" s="196">
        <v>0</v>
      </c>
      <c r="CX25" s="196">
        <v>96</v>
      </c>
      <c r="CY25" s="196">
        <v>0</v>
      </c>
      <c r="CZ25" s="196">
        <v>0</v>
      </c>
      <c r="DA25" s="196">
        <v>49</v>
      </c>
      <c r="DB25" s="196">
        <v>27</v>
      </c>
      <c r="DC25" s="196">
        <v>6</v>
      </c>
      <c r="DD25" s="196">
        <v>82</v>
      </c>
      <c r="DE25" s="196">
        <v>6038</v>
      </c>
      <c r="DF25" s="197">
        <v>3.5739462984677251E-3</v>
      </c>
    </row>
    <row r="26" spans="2:110" x14ac:dyDescent="0.2">
      <c r="B26" s="195" t="s">
        <v>113</v>
      </c>
      <c r="C26" s="196"/>
      <c r="D26" s="196"/>
      <c r="E26" s="196"/>
      <c r="F26" s="196"/>
      <c r="G26" s="196"/>
      <c r="H26" s="196"/>
      <c r="I26" s="196"/>
      <c r="J26" s="196">
        <v>0</v>
      </c>
      <c r="K26" s="196"/>
      <c r="L26" s="196"/>
      <c r="M26" s="196">
        <v>0</v>
      </c>
      <c r="N26" s="196"/>
      <c r="O26" s="196">
        <v>51</v>
      </c>
      <c r="P26" s="196"/>
      <c r="Q26" s="196">
        <v>51</v>
      </c>
      <c r="R26" s="196">
        <v>0</v>
      </c>
      <c r="S26" s="196"/>
      <c r="T26" s="196">
        <v>0</v>
      </c>
      <c r="U26" s="196"/>
      <c r="V26" s="196">
        <v>0</v>
      </c>
      <c r="W26" s="196">
        <v>1</v>
      </c>
      <c r="X26" s="196"/>
      <c r="Y26" s="196">
        <v>1</v>
      </c>
      <c r="Z26" s="196">
        <v>0</v>
      </c>
      <c r="AA26" s="196"/>
      <c r="AB26" s="196">
        <v>0</v>
      </c>
      <c r="AC26" s="196">
        <v>4</v>
      </c>
      <c r="AD26" s="196"/>
      <c r="AE26" s="196"/>
      <c r="AF26" s="196"/>
      <c r="AG26" s="196"/>
      <c r="AH26" s="196">
        <v>1</v>
      </c>
      <c r="AI26" s="196"/>
      <c r="AJ26" s="196"/>
      <c r="AK26" s="196">
        <v>5</v>
      </c>
      <c r="AL26" s="196"/>
      <c r="AM26" s="196"/>
      <c r="AN26" s="196"/>
      <c r="AO26" s="196"/>
      <c r="AP26" s="196"/>
      <c r="AQ26" s="196"/>
      <c r="AR26" s="196"/>
      <c r="AS26" s="196"/>
      <c r="AT26" s="196"/>
      <c r="AU26" s="196">
        <v>0</v>
      </c>
      <c r="AV26" s="196"/>
      <c r="AW26" s="196"/>
      <c r="AX26" s="196">
        <v>0</v>
      </c>
      <c r="AY26" s="196">
        <v>21</v>
      </c>
      <c r="AZ26" s="196">
        <v>0</v>
      </c>
      <c r="BA26" s="196">
        <v>0</v>
      </c>
      <c r="BB26" s="196">
        <v>0</v>
      </c>
      <c r="BC26" s="196">
        <v>0</v>
      </c>
      <c r="BD26" s="196"/>
      <c r="BE26" s="196">
        <v>0</v>
      </c>
      <c r="BF26" s="196">
        <v>1</v>
      </c>
      <c r="BG26" s="196">
        <v>22</v>
      </c>
      <c r="BH26" s="196">
        <v>0</v>
      </c>
      <c r="BI26" s="196">
        <v>4</v>
      </c>
      <c r="BJ26" s="196">
        <v>16</v>
      </c>
      <c r="BK26" s="196"/>
      <c r="BL26" s="196">
        <v>0</v>
      </c>
      <c r="BM26" s="196"/>
      <c r="BN26" s="196">
        <v>20</v>
      </c>
      <c r="BO26" s="196"/>
      <c r="BP26" s="196">
        <v>0</v>
      </c>
      <c r="BQ26" s="196"/>
      <c r="BR26" s="196">
        <v>0</v>
      </c>
      <c r="BS26" s="196">
        <v>0</v>
      </c>
      <c r="BT26" s="196"/>
      <c r="BU26" s="196">
        <v>0</v>
      </c>
      <c r="BV26" s="196"/>
      <c r="BW26" s="196"/>
      <c r="BX26" s="196">
        <v>0</v>
      </c>
      <c r="BY26" s="196">
        <v>7</v>
      </c>
      <c r="BZ26" s="196">
        <v>0</v>
      </c>
      <c r="CA26" s="196">
        <v>5</v>
      </c>
      <c r="CB26" s="196"/>
      <c r="CC26" s="196">
        <v>17</v>
      </c>
      <c r="CD26" s="196">
        <v>0</v>
      </c>
      <c r="CE26" s="196">
        <v>0</v>
      </c>
      <c r="CF26" s="196">
        <v>0</v>
      </c>
      <c r="CG26" s="196">
        <v>0</v>
      </c>
      <c r="CH26" s="196">
        <v>0</v>
      </c>
      <c r="CI26" s="196"/>
      <c r="CJ26" s="196">
        <v>29</v>
      </c>
      <c r="CK26" s="196"/>
      <c r="CL26" s="196"/>
      <c r="CM26" s="196"/>
      <c r="CN26" s="196"/>
      <c r="CO26" s="196">
        <v>0</v>
      </c>
      <c r="CP26" s="196"/>
      <c r="CQ26" s="196"/>
      <c r="CR26" s="196">
        <v>0</v>
      </c>
      <c r="CS26" s="196">
        <v>0</v>
      </c>
      <c r="CT26" s="196"/>
      <c r="CU26" s="196">
        <v>11</v>
      </c>
      <c r="CV26" s="196">
        <v>0</v>
      </c>
      <c r="CW26" s="196">
        <v>0</v>
      </c>
      <c r="CX26" s="196">
        <v>11</v>
      </c>
      <c r="CY26" s="196">
        <v>0</v>
      </c>
      <c r="CZ26" s="196">
        <v>0</v>
      </c>
      <c r="DA26" s="196">
        <v>0</v>
      </c>
      <c r="DB26" s="196"/>
      <c r="DC26" s="196"/>
      <c r="DD26" s="196">
        <v>0</v>
      </c>
      <c r="DE26" s="196">
        <v>139</v>
      </c>
      <c r="DF26" s="197">
        <v>8.2275345393675691E-5</v>
      </c>
    </row>
    <row r="27" spans="2:110" x14ac:dyDescent="0.2">
      <c r="B27" s="195" t="s">
        <v>144</v>
      </c>
      <c r="C27" s="196"/>
      <c r="D27" s="196"/>
      <c r="E27" s="196"/>
      <c r="F27" s="196"/>
      <c r="G27" s="196">
        <v>17</v>
      </c>
      <c r="H27" s="196">
        <v>53</v>
      </c>
      <c r="I27" s="196"/>
      <c r="J27" s="196">
        <v>0</v>
      </c>
      <c r="K27" s="196"/>
      <c r="L27" s="196"/>
      <c r="M27" s="196">
        <v>70</v>
      </c>
      <c r="N27" s="196"/>
      <c r="O27" s="196">
        <v>531</v>
      </c>
      <c r="P27" s="196"/>
      <c r="Q27" s="196">
        <v>531</v>
      </c>
      <c r="R27" s="196">
        <v>0</v>
      </c>
      <c r="S27" s="196"/>
      <c r="T27" s="196">
        <v>0</v>
      </c>
      <c r="U27" s="196"/>
      <c r="V27" s="196">
        <v>0</v>
      </c>
      <c r="W27" s="196"/>
      <c r="X27" s="196"/>
      <c r="Y27" s="196"/>
      <c r="Z27" s="196">
        <v>0</v>
      </c>
      <c r="AA27" s="196"/>
      <c r="AB27" s="196">
        <v>0</v>
      </c>
      <c r="AC27" s="196">
        <v>28</v>
      </c>
      <c r="AD27" s="196"/>
      <c r="AE27" s="196"/>
      <c r="AF27" s="196">
        <v>2</v>
      </c>
      <c r="AG27" s="196"/>
      <c r="AH27" s="196">
        <v>6</v>
      </c>
      <c r="AI27" s="196"/>
      <c r="AJ27" s="196"/>
      <c r="AK27" s="196">
        <v>36</v>
      </c>
      <c r="AL27" s="196"/>
      <c r="AM27" s="196"/>
      <c r="AN27" s="196">
        <v>0</v>
      </c>
      <c r="AO27" s="196"/>
      <c r="AP27" s="196"/>
      <c r="AQ27" s="196"/>
      <c r="AR27" s="196"/>
      <c r="AS27" s="196"/>
      <c r="AT27" s="196"/>
      <c r="AU27" s="196">
        <v>0</v>
      </c>
      <c r="AV27" s="196"/>
      <c r="AW27" s="196"/>
      <c r="AX27" s="196">
        <v>0</v>
      </c>
      <c r="AY27" s="196">
        <v>247</v>
      </c>
      <c r="AZ27" s="196">
        <v>0</v>
      </c>
      <c r="BA27" s="196">
        <v>0</v>
      </c>
      <c r="BB27" s="196">
        <v>0</v>
      </c>
      <c r="BC27" s="196"/>
      <c r="BD27" s="196"/>
      <c r="BE27" s="196"/>
      <c r="BF27" s="196"/>
      <c r="BG27" s="196">
        <v>247</v>
      </c>
      <c r="BH27" s="196">
        <v>0</v>
      </c>
      <c r="BI27" s="196">
        <v>0</v>
      </c>
      <c r="BJ27" s="196">
        <v>58</v>
      </c>
      <c r="BK27" s="196">
        <v>1</v>
      </c>
      <c r="BL27" s="196"/>
      <c r="BM27" s="196"/>
      <c r="BN27" s="196">
        <v>59</v>
      </c>
      <c r="BO27" s="196"/>
      <c r="BP27" s="196">
        <v>0</v>
      </c>
      <c r="BQ27" s="196"/>
      <c r="BR27" s="196">
        <v>0</v>
      </c>
      <c r="BS27" s="196">
        <v>0</v>
      </c>
      <c r="BT27" s="196"/>
      <c r="BU27" s="196">
        <v>0</v>
      </c>
      <c r="BV27" s="196"/>
      <c r="BW27" s="196"/>
      <c r="BX27" s="196">
        <v>0</v>
      </c>
      <c r="BY27" s="196">
        <v>2</v>
      </c>
      <c r="BZ27" s="196">
        <v>0</v>
      </c>
      <c r="CA27" s="196">
        <v>11</v>
      </c>
      <c r="CB27" s="196"/>
      <c r="CC27" s="196">
        <v>136</v>
      </c>
      <c r="CD27" s="196">
        <v>0</v>
      </c>
      <c r="CE27" s="196">
        <v>0</v>
      </c>
      <c r="CF27" s="196"/>
      <c r="CG27" s="196"/>
      <c r="CH27" s="196"/>
      <c r="CI27" s="196"/>
      <c r="CJ27" s="196">
        <v>149</v>
      </c>
      <c r="CK27" s="196"/>
      <c r="CL27" s="196"/>
      <c r="CM27" s="196"/>
      <c r="CN27" s="196"/>
      <c r="CO27" s="196"/>
      <c r="CP27" s="196"/>
      <c r="CQ27" s="196"/>
      <c r="CR27" s="196"/>
      <c r="CS27" s="196"/>
      <c r="CT27" s="196"/>
      <c r="CU27" s="196"/>
      <c r="CV27" s="196"/>
      <c r="CW27" s="196"/>
      <c r="CX27" s="196"/>
      <c r="CY27" s="196"/>
      <c r="CZ27" s="196">
        <v>0</v>
      </c>
      <c r="DA27" s="196">
        <v>3</v>
      </c>
      <c r="DB27" s="196"/>
      <c r="DC27" s="196"/>
      <c r="DD27" s="196">
        <v>3</v>
      </c>
      <c r="DE27" s="196">
        <v>1095</v>
      </c>
      <c r="DF27" s="197">
        <v>6.4814031083507107E-4</v>
      </c>
    </row>
    <row r="28" spans="2:110" x14ac:dyDescent="0.2">
      <c r="B28" s="195" t="s">
        <v>178</v>
      </c>
      <c r="C28" s="196">
        <v>0</v>
      </c>
      <c r="D28" s="196">
        <v>0</v>
      </c>
      <c r="E28" s="196">
        <v>0</v>
      </c>
      <c r="F28" s="196">
        <v>0</v>
      </c>
      <c r="G28" s="196"/>
      <c r="H28" s="196">
        <v>2</v>
      </c>
      <c r="I28" s="196"/>
      <c r="J28" s="196"/>
      <c r="K28" s="196"/>
      <c r="L28" s="196"/>
      <c r="M28" s="196">
        <v>2</v>
      </c>
      <c r="N28" s="196"/>
      <c r="O28" s="196">
        <v>60</v>
      </c>
      <c r="P28" s="196"/>
      <c r="Q28" s="196">
        <v>60</v>
      </c>
      <c r="R28" s="196">
        <v>0</v>
      </c>
      <c r="S28" s="196"/>
      <c r="T28" s="196">
        <v>0</v>
      </c>
      <c r="U28" s="196"/>
      <c r="V28" s="196">
        <v>0</v>
      </c>
      <c r="W28" s="196"/>
      <c r="X28" s="196">
        <v>0</v>
      </c>
      <c r="Y28" s="196">
        <v>0</v>
      </c>
      <c r="Z28" s="196">
        <v>0</v>
      </c>
      <c r="AA28" s="196"/>
      <c r="AB28" s="196">
        <v>0</v>
      </c>
      <c r="AC28" s="196">
        <v>12</v>
      </c>
      <c r="AD28" s="196"/>
      <c r="AE28" s="196"/>
      <c r="AF28" s="196"/>
      <c r="AG28" s="196"/>
      <c r="AH28" s="196">
        <v>0</v>
      </c>
      <c r="AI28" s="196"/>
      <c r="AJ28" s="196"/>
      <c r="AK28" s="196">
        <v>12</v>
      </c>
      <c r="AL28" s="196"/>
      <c r="AM28" s="196"/>
      <c r="AN28" s="196"/>
      <c r="AO28" s="196"/>
      <c r="AP28" s="196"/>
      <c r="AQ28" s="196">
        <v>0</v>
      </c>
      <c r="AR28" s="196">
        <v>0</v>
      </c>
      <c r="AS28" s="196">
        <v>0</v>
      </c>
      <c r="AT28" s="196">
        <v>0</v>
      </c>
      <c r="AU28" s="196">
        <v>0</v>
      </c>
      <c r="AV28" s="196">
        <v>0</v>
      </c>
      <c r="AW28" s="196">
        <v>0</v>
      </c>
      <c r="AX28" s="196">
        <v>0</v>
      </c>
      <c r="AY28" s="196">
        <v>31</v>
      </c>
      <c r="AZ28" s="196">
        <v>0</v>
      </c>
      <c r="BA28" s="196">
        <v>0</v>
      </c>
      <c r="BB28" s="196">
        <v>0</v>
      </c>
      <c r="BC28" s="196">
        <v>0</v>
      </c>
      <c r="BD28" s="196">
        <v>0</v>
      </c>
      <c r="BE28" s="196">
        <v>0</v>
      </c>
      <c r="BF28" s="196"/>
      <c r="BG28" s="196">
        <v>31</v>
      </c>
      <c r="BH28" s="196">
        <v>0</v>
      </c>
      <c r="BI28" s="196">
        <v>0</v>
      </c>
      <c r="BJ28" s="196">
        <v>8</v>
      </c>
      <c r="BK28" s="196">
        <v>0</v>
      </c>
      <c r="BL28" s="196"/>
      <c r="BM28" s="196"/>
      <c r="BN28" s="196">
        <v>8</v>
      </c>
      <c r="BO28" s="196"/>
      <c r="BP28" s="196">
        <v>0</v>
      </c>
      <c r="BQ28" s="196"/>
      <c r="BR28" s="196">
        <v>0</v>
      </c>
      <c r="BS28" s="196">
        <v>0</v>
      </c>
      <c r="BT28" s="196">
        <v>0</v>
      </c>
      <c r="BU28" s="196"/>
      <c r="BV28" s="196"/>
      <c r="BW28" s="196"/>
      <c r="BX28" s="196">
        <v>0</v>
      </c>
      <c r="BY28" s="196">
        <v>0</v>
      </c>
      <c r="BZ28" s="196">
        <v>0</v>
      </c>
      <c r="CA28" s="196">
        <v>4</v>
      </c>
      <c r="CB28" s="196">
        <v>0</v>
      </c>
      <c r="CC28" s="196">
        <v>8</v>
      </c>
      <c r="CD28" s="196"/>
      <c r="CE28" s="196"/>
      <c r="CF28" s="196"/>
      <c r="CG28" s="196">
        <v>0</v>
      </c>
      <c r="CH28" s="196"/>
      <c r="CI28" s="196"/>
      <c r="CJ28" s="196">
        <v>12</v>
      </c>
      <c r="CK28" s="196"/>
      <c r="CL28" s="196"/>
      <c r="CM28" s="196"/>
      <c r="CN28" s="196"/>
      <c r="CO28" s="196">
        <v>0</v>
      </c>
      <c r="CP28" s="196">
        <v>8</v>
      </c>
      <c r="CQ28" s="196"/>
      <c r="CR28" s="196">
        <v>2</v>
      </c>
      <c r="CS28" s="196">
        <v>10</v>
      </c>
      <c r="CT28" s="196"/>
      <c r="CU28" s="196">
        <v>11</v>
      </c>
      <c r="CV28" s="196">
        <v>0</v>
      </c>
      <c r="CW28" s="196"/>
      <c r="CX28" s="196">
        <v>11</v>
      </c>
      <c r="CY28" s="196">
        <v>0</v>
      </c>
      <c r="CZ28" s="196">
        <v>0</v>
      </c>
      <c r="DA28" s="196">
        <v>5</v>
      </c>
      <c r="DB28" s="196"/>
      <c r="DC28" s="196">
        <v>2</v>
      </c>
      <c r="DD28" s="196">
        <v>7</v>
      </c>
      <c r="DE28" s="196">
        <v>153</v>
      </c>
      <c r="DF28" s="197">
        <v>9.0562070829009925E-5</v>
      </c>
    </row>
    <row r="29" spans="2:110" x14ac:dyDescent="0.2">
      <c r="B29" s="195" t="s">
        <v>184</v>
      </c>
      <c r="C29" s="196">
        <v>0</v>
      </c>
      <c r="D29" s="196">
        <v>0</v>
      </c>
      <c r="E29" s="196">
        <v>0</v>
      </c>
      <c r="F29" s="196">
        <v>0</v>
      </c>
      <c r="G29" s="196">
        <v>33</v>
      </c>
      <c r="H29" s="196">
        <v>125</v>
      </c>
      <c r="I29" s="196"/>
      <c r="J29" s="196">
        <v>0</v>
      </c>
      <c r="K29" s="196"/>
      <c r="L29" s="196"/>
      <c r="M29" s="196">
        <v>158</v>
      </c>
      <c r="N29" s="196">
        <v>0</v>
      </c>
      <c r="O29" s="196">
        <v>2569</v>
      </c>
      <c r="P29" s="196"/>
      <c r="Q29" s="196">
        <v>2569</v>
      </c>
      <c r="R29" s="196">
        <v>0</v>
      </c>
      <c r="S29" s="196"/>
      <c r="T29" s="196">
        <v>0</v>
      </c>
      <c r="U29" s="196"/>
      <c r="V29" s="196">
        <v>0</v>
      </c>
      <c r="W29" s="196">
        <v>1</v>
      </c>
      <c r="X29" s="196"/>
      <c r="Y29" s="196">
        <v>1</v>
      </c>
      <c r="Z29" s="196">
        <v>93</v>
      </c>
      <c r="AA29" s="196"/>
      <c r="AB29" s="196">
        <v>93</v>
      </c>
      <c r="AC29" s="196">
        <v>10</v>
      </c>
      <c r="AD29" s="196">
        <v>23</v>
      </c>
      <c r="AE29" s="196">
        <v>10</v>
      </c>
      <c r="AF29" s="196">
        <v>0</v>
      </c>
      <c r="AG29" s="196"/>
      <c r="AH29" s="196">
        <v>25</v>
      </c>
      <c r="AI29" s="196"/>
      <c r="AJ29" s="196"/>
      <c r="AK29" s="196">
        <v>68</v>
      </c>
      <c r="AL29" s="196"/>
      <c r="AM29" s="196">
        <v>0</v>
      </c>
      <c r="AN29" s="196">
        <v>0</v>
      </c>
      <c r="AO29" s="196"/>
      <c r="AP29" s="196">
        <v>0</v>
      </c>
      <c r="AQ29" s="196">
        <v>0</v>
      </c>
      <c r="AR29" s="196">
        <v>0</v>
      </c>
      <c r="AS29" s="196">
        <v>0</v>
      </c>
      <c r="AT29" s="196">
        <v>0</v>
      </c>
      <c r="AU29" s="196">
        <v>0</v>
      </c>
      <c r="AV29" s="196">
        <v>0</v>
      </c>
      <c r="AW29" s="196">
        <v>0</v>
      </c>
      <c r="AX29" s="196">
        <v>0</v>
      </c>
      <c r="AY29" s="196">
        <v>1358</v>
      </c>
      <c r="AZ29" s="196">
        <v>0</v>
      </c>
      <c r="BA29" s="196">
        <v>0</v>
      </c>
      <c r="BB29" s="196">
        <v>0</v>
      </c>
      <c r="BC29" s="196">
        <v>0</v>
      </c>
      <c r="BD29" s="196"/>
      <c r="BE29" s="196">
        <v>0</v>
      </c>
      <c r="BF29" s="196">
        <v>2</v>
      </c>
      <c r="BG29" s="196">
        <v>1360</v>
      </c>
      <c r="BH29" s="196">
        <v>0</v>
      </c>
      <c r="BI29" s="196">
        <v>37</v>
      </c>
      <c r="BJ29" s="196">
        <v>1275</v>
      </c>
      <c r="BK29" s="196">
        <v>2</v>
      </c>
      <c r="BL29" s="196">
        <v>0</v>
      </c>
      <c r="BM29" s="196"/>
      <c r="BN29" s="196">
        <v>1314</v>
      </c>
      <c r="BO29" s="196"/>
      <c r="BP29" s="196">
        <v>0</v>
      </c>
      <c r="BQ29" s="196"/>
      <c r="BR29" s="196">
        <v>0</v>
      </c>
      <c r="BS29" s="196">
        <v>0</v>
      </c>
      <c r="BT29" s="196">
        <v>0</v>
      </c>
      <c r="BU29" s="196">
        <v>0</v>
      </c>
      <c r="BV29" s="196"/>
      <c r="BW29" s="196"/>
      <c r="BX29" s="196">
        <v>0</v>
      </c>
      <c r="BY29" s="196">
        <v>19</v>
      </c>
      <c r="BZ29" s="196">
        <v>0</v>
      </c>
      <c r="CA29" s="196">
        <v>105</v>
      </c>
      <c r="CB29" s="196"/>
      <c r="CC29" s="196">
        <v>304</v>
      </c>
      <c r="CD29" s="196"/>
      <c r="CE29" s="196">
        <v>0</v>
      </c>
      <c r="CF29" s="196">
        <v>0</v>
      </c>
      <c r="CG29" s="196"/>
      <c r="CH29" s="196">
        <v>0</v>
      </c>
      <c r="CI29" s="196"/>
      <c r="CJ29" s="196">
        <v>428</v>
      </c>
      <c r="CK29" s="196"/>
      <c r="CL29" s="196"/>
      <c r="CM29" s="196"/>
      <c r="CN29" s="196"/>
      <c r="CO29" s="196"/>
      <c r="CP29" s="196">
        <v>79</v>
      </c>
      <c r="CQ29" s="196">
        <v>9</v>
      </c>
      <c r="CR29" s="196">
        <v>1</v>
      </c>
      <c r="CS29" s="196">
        <v>89</v>
      </c>
      <c r="CT29" s="196"/>
      <c r="CU29" s="196">
        <v>66</v>
      </c>
      <c r="CV29" s="196">
        <v>0</v>
      </c>
      <c r="CW29" s="196">
        <v>0</v>
      </c>
      <c r="CX29" s="196">
        <v>66</v>
      </c>
      <c r="CY29" s="196">
        <v>1</v>
      </c>
      <c r="CZ29" s="196">
        <v>0</v>
      </c>
      <c r="DA29" s="196">
        <v>66</v>
      </c>
      <c r="DB29" s="196">
        <v>232</v>
      </c>
      <c r="DC29" s="196"/>
      <c r="DD29" s="196">
        <v>298</v>
      </c>
      <c r="DE29" s="196">
        <v>6445</v>
      </c>
      <c r="DF29" s="197">
        <v>3.814853245052085E-3</v>
      </c>
    </row>
    <row r="30" spans="2:110" x14ac:dyDescent="0.2">
      <c r="B30" s="195" t="s">
        <v>186</v>
      </c>
      <c r="C30" s="196">
        <v>0</v>
      </c>
      <c r="D30" s="196">
        <v>0</v>
      </c>
      <c r="E30" s="196">
        <v>0</v>
      </c>
      <c r="F30" s="196">
        <v>0</v>
      </c>
      <c r="G30" s="196">
        <v>13</v>
      </c>
      <c r="H30" s="196">
        <v>4169</v>
      </c>
      <c r="I30" s="196">
        <v>0</v>
      </c>
      <c r="J30" s="196">
        <v>0</v>
      </c>
      <c r="K30" s="196">
        <v>0</v>
      </c>
      <c r="L30" s="196"/>
      <c r="M30" s="196">
        <v>4182</v>
      </c>
      <c r="N30" s="196">
        <v>0</v>
      </c>
      <c r="O30" s="196">
        <v>1928</v>
      </c>
      <c r="P30" s="196">
        <v>0</v>
      </c>
      <c r="Q30" s="196">
        <v>1928</v>
      </c>
      <c r="R30" s="196">
        <v>0</v>
      </c>
      <c r="S30" s="196"/>
      <c r="T30" s="196">
        <v>0</v>
      </c>
      <c r="U30" s="196"/>
      <c r="V30" s="196">
        <v>0</v>
      </c>
      <c r="W30" s="196"/>
      <c r="X30" s="196">
        <v>0</v>
      </c>
      <c r="Y30" s="196">
        <v>0</v>
      </c>
      <c r="Z30" s="196">
        <v>504</v>
      </c>
      <c r="AA30" s="196"/>
      <c r="AB30" s="196">
        <v>504</v>
      </c>
      <c r="AC30" s="196">
        <v>2157</v>
      </c>
      <c r="AD30" s="196">
        <v>100</v>
      </c>
      <c r="AE30" s="196">
        <v>9</v>
      </c>
      <c r="AF30" s="196">
        <v>122</v>
      </c>
      <c r="AG30" s="196"/>
      <c r="AH30" s="196">
        <v>50</v>
      </c>
      <c r="AI30" s="196">
        <v>2</v>
      </c>
      <c r="AJ30" s="196">
        <v>0</v>
      </c>
      <c r="AK30" s="196">
        <v>2440</v>
      </c>
      <c r="AL30" s="196"/>
      <c r="AM30" s="196">
        <v>208</v>
      </c>
      <c r="AN30" s="196">
        <v>0</v>
      </c>
      <c r="AO30" s="196">
        <v>0</v>
      </c>
      <c r="AP30" s="196">
        <v>0</v>
      </c>
      <c r="AQ30" s="196">
        <v>0</v>
      </c>
      <c r="AR30" s="196">
        <v>0</v>
      </c>
      <c r="AS30" s="196">
        <v>0</v>
      </c>
      <c r="AT30" s="196">
        <v>0</v>
      </c>
      <c r="AU30" s="196">
        <v>0</v>
      </c>
      <c r="AV30" s="196">
        <v>0</v>
      </c>
      <c r="AW30" s="196">
        <v>0</v>
      </c>
      <c r="AX30" s="196">
        <v>0</v>
      </c>
      <c r="AY30" s="196">
        <v>306</v>
      </c>
      <c r="AZ30" s="196">
        <v>0</v>
      </c>
      <c r="BA30" s="196">
        <v>0</v>
      </c>
      <c r="BB30" s="196">
        <v>0</v>
      </c>
      <c r="BC30" s="196">
        <v>0</v>
      </c>
      <c r="BD30" s="196">
        <v>0</v>
      </c>
      <c r="BE30" s="196">
        <v>0</v>
      </c>
      <c r="BF30" s="196">
        <v>0</v>
      </c>
      <c r="BG30" s="196">
        <v>306</v>
      </c>
      <c r="BH30" s="196">
        <v>0</v>
      </c>
      <c r="BI30" s="196">
        <v>0</v>
      </c>
      <c r="BJ30" s="196">
        <v>87</v>
      </c>
      <c r="BK30" s="196">
        <v>0</v>
      </c>
      <c r="BL30" s="196">
        <v>0</v>
      </c>
      <c r="BM30" s="196"/>
      <c r="BN30" s="196">
        <v>87</v>
      </c>
      <c r="BO30" s="196">
        <v>0</v>
      </c>
      <c r="BP30" s="196">
        <v>0</v>
      </c>
      <c r="BQ30" s="196"/>
      <c r="BR30" s="196">
        <v>0</v>
      </c>
      <c r="BS30" s="196">
        <v>0</v>
      </c>
      <c r="BT30" s="196">
        <v>0</v>
      </c>
      <c r="BU30" s="196">
        <v>0</v>
      </c>
      <c r="BV30" s="196"/>
      <c r="BW30" s="196"/>
      <c r="BX30" s="196">
        <v>0</v>
      </c>
      <c r="BY30" s="196">
        <v>23</v>
      </c>
      <c r="BZ30" s="196">
        <v>0</v>
      </c>
      <c r="CA30" s="196">
        <v>233</v>
      </c>
      <c r="CB30" s="196">
        <v>0</v>
      </c>
      <c r="CC30" s="196">
        <v>91</v>
      </c>
      <c r="CD30" s="196">
        <v>0</v>
      </c>
      <c r="CE30" s="196">
        <v>0</v>
      </c>
      <c r="CF30" s="196">
        <v>0</v>
      </c>
      <c r="CG30" s="196">
        <v>0</v>
      </c>
      <c r="CH30" s="196">
        <v>0</v>
      </c>
      <c r="CI30" s="196">
        <v>0</v>
      </c>
      <c r="CJ30" s="196">
        <v>347</v>
      </c>
      <c r="CK30" s="196">
        <v>0</v>
      </c>
      <c r="CL30" s="196">
        <v>20</v>
      </c>
      <c r="CM30" s="196">
        <v>20</v>
      </c>
      <c r="CN30" s="196"/>
      <c r="CO30" s="196">
        <v>0</v>
      </c>
      <c r="CP30" s="196">
        <v>25</v>
      </c>
      <c r="CQ30" s="196">
        <v>19</v>
      </c>
      <c r="CR30" s="196">
        <v>131</v>
      </c>
      <c r="CS30" s="196">
        <v>175</v>
      </c>
      <c r="CT30" s="196"/>
      <c r="CU30" s="196">
        <v>561</v>
      </c>
      <c r="CV30" s="196">
        <v>0</v>
      </c>
      <c r="CW30" s="196">
        <v>0</v>
      </c>
      <c r="CX30" s="196">
        <v>561</v>
      </c>
      <c r="CY30" s="196">
        <v>0</v>
      </c>
      <c r="CZ30" s="196">
        <v>0</v>
      </c>
      <c r="DA30" s="196">
        <v>791</v>
      </c>
      <c r="DB30" s="196">
        <v>619</v>
      </c>
      <c r="DC30" s="196">
        <v>90</v>
      </c>
      <c r="DD30" s="196">
        <v>1500</v>
      </c>
      <c r="DE30" s="196">
        <v>12258</v>
      </c>
      <c r="DF30" s="197">
        <v>7.2556200275947953E-3</v>
      </c>
    </row>
    <row r="31" spans="2:110" x14ac:dyDescent="0.2">
      <c r="B31" s="195" t="s">
        <v>209</v>
      </c>
      <c r="C31" s="196"/>
      <c r="D31" s="196"/>
      <c r="E31" s="196"/>
      <c r="F31" s="196"/>
      <c r="G31" s="196">
        <v>12</v>
      </c>
      <c r="H31" s="196">
        <v>43</v>
      </c>
      <c r="I31" s="196"/>
      <c r="J31" s="196">
        <v>0</v>
      </c>
      <c r="K31" s="196"/>
      <c r="L31" s="196"/>
      <c r="M31" s="196">
        <v>55</v>
      </c>
      <c r="N31" s="196"/>
      <c r="O31" s="196">
        <v>824</v>
      </c>
      <c r="P31" s="196"/>
      <c r="Q31" s="196">
        <v>824</v>
      </c>
      <c r="R31" s="196">
        <v>0</v>
      </c>
      <c r="S31" s="196"/>
      <c r="T31" s="196"/>
      <c r="U31" s="196"/>
      <c r="V31" s="196">
        <v>0</v>
      </c>
      <c r="W31" s="196"/>
      <c r="X31" s="196"/>
      <c r="Y31" s="196"/>
      <c r="Z31" s="196"/>
      <c r="AA31" s="196"/>
      <c r="AB31" s="196"/>
      <c r="AC31" s="196">
        <v>9</v>
      </c>
      <c r="AD31" s="196"/>
      <c r="AE31" s="196"/>
      <c r="AF31" s="196">
        <v>12</v>
      </c>
      <c r="AG31" s="196"/>
      <c r="AH31" s="196">
        <v>21</v>
      </c>
      <c r="AI31" s="196"/>
      <c r="AJ31" s="196"/>
      <c r="AK31" s="196">
        <v>42</v>
      </c>
      <c r="AL31" s="196"/>
      <c r="AM31" s="196"/>
      <c r="AN31" s="196"/>
      <c r="AO31" s="196"/>
      <c r="AP31" s="196"/>
      <c r="AQ31" s="196"/>
      <c r="AR31" s="196"/>
      <c r="AS31" s="196"/>
      <c r="AT31" s="196"/>
      <c r="AU31" s="196"/>
      <c r="AV31" s="196"/>
      <c r="AW31" s="196"/>
      <c r="AX31" s="196"/>
      <c r="AY31" s="196">
        <v>297</v>
      </c>
      <c r="AZ31" s="196"/>
      <c r="BA31" s="196"/>
      <c r="BB31" s="196">
        <v>0</v>
      </c>
      <c r="BC31" s="196"/>
      <c r="BD31" s="196"/>
      <c r="BE31" s="196"/>
      <c r="BF31" s="196"/>
      <c r="BG31" s="196">
        <v>297</v>
      </c>
      <c r="BH31" s="196">
        <v>0</v>
      </c>
      <c r="BI31" s="196">
        <v>0</v>
      </c>
      <c r="BJ31" s="196">
        <v>55</v>
      </c>
      <c r="BK31" s="196">
        <v>5</v>
      </c>
      <c r="BL31" s="196">
        <v>0</v>
      </c>
      <c r="BM31" s="196"/>
      <c r="BN31" s="196">
        <v>60</v>
      </c>
      <c r="BO31" s="196"/>
      <c r="BP31" s="196">
        <v>0</v>
      </c>
      <c r="BQ31" s="196"/>
      <c r="BR31" s="196">
        <v>0</v>
      </c>
      <c r="BS31" s="196">
        <v>0</v>
      </c>
      <c r="BT31" s="196"/>
      <c r="BU31" s="196"/>
      <c r="BV31" s="196"/>
      <c r="BW31" s="196"/>
      <c r="BX31" s="196">
        <v>0</v>
      </c>
      <c r="BY31" s="196">
        <v>5</v>
      </c>
      <c r="BZ31" s="196">
        <v>0</v>
      </c>
      <c r="CA31" s="196">
        <v>17</v>
      </c>
      <c r="CB31" s="196">
        <v>0</v>
      </c>
      <c r="CC31" s="196">
        <v>109</v>
      </c>
      <c r="CD31" s="196">
        <v>0</v>
      </c>
      <c r="CE31" s="196">
        <v>0</v>
      </c>
      <c r="CF31" s="196">
        <v>0</v>
      </c>
      <c r="CG31" s="196"/>
      <c r="CH31" s="196"/>
      <c r="CI31" s="196"/>
      <c r="CJ31" s="196">
        <v>131</v>
      </c>
      <c r="CK31" s="196"/>
      <c r="CL31" s="196"/>
      <c r="CM31" s="196"/>
      <c r="CN31" s="196"/>
      <c r="CO31" s="196"/>
      <c r="CP31" s="196"/>
      <c r="CQ31" s="196"/>
      <c r="CR31" s="196"/>
      <c r="CS31" s="196"/>
      <c r="CT31" s="196"/>
      <c r="CU31" s="196"/>
      <c r="CV31" s="196"/>
      <c r="CW31" s="196"/>
      <c r="CX31" s="196"/>
      <c r="CY31" s="196"/>
      <c r="CZ31" s="196"/>
      <c r="DA31" s="196">
        <v>0</v>
      </c>
      <c r="DB31" s="196"/>
      <c r="DC31" s="196"/>
      <c r="DD31" s="196">
        <v>0</v>
      </c>
      <c r="DE31" s="196">
        <v>1409</v>
      </c>
      <c r="DF31" s="197">
        <v>8.3399972417042478E-4</v>
      </c>
    </row>
    <row r="32" spans="2:110" x14ac:dyDescent="0.2">
      <c r="B32" s="195" t="s">
        <v>233</v>
      </c>
      <c r="C32" s="196"/>
      <c r="D32" s="196">
        <v>0</v>
      </c>
      <c r="E32" s="196"/>
      <c r="F32" s="196">
        <v>0</v>
      </c>
      <c r="G32" s="196">
        <v>15</v>
      </c>
      <c r="H32" s="196">
        <v>54</v>
      </c>
      <c r="I32" s="196"/>
      <c r="J32" s="196">
        <v>0</v>
      </c>
      <c r="K32" s="196">
        <v>0</v>
      </c>
      <c r="L32" s="196">
        <v>0</v>
      </c>
      <c r="M32" s="196">
        <v>69</v>
      </c>
      <c r="N32" s="196"/>
      <c r="O32" s="196">
        <v>492</v>
      </c>
      <c r="P32" s="196"/>
      <c r="Q32" s="196">
        <v>492</v>
      </c>
      <c r="R32" s="196">
        <v>0</v>
      </c>
      <c r="S32" s="196"/>
      <c r="T32" s="196">
        <v>0</v>
      </c>
      <c r="U32" s="196"/>
      <c r="V32" s="196">
        <v>0</v>
      </c>
      <c r="W32" s="196"/>
      <c r="X32" s="196"/>
      <c r="Y32" s="196"/>
      <c r="Z32" s="196">
        <v>1</v>
      </c>
      <c r="AA32" s="196"/>
      <c r="AB32" s="196">
        <v>1</v>
      </c>
      <c r="AC32" s="196">
        <v>32</v>
      </c>
      <c r="AD32" s="196"/>
      <c r="AE32" s="196"/>
      <c r="AF32" s="196">
        <v>0</v>
      </c>
      <c r="AG32" s="196"/>
      <c r="AH32" s="196">
        <v>15</v>
      </c>
      <c r="AI32" s="196"/>
      <c r="AJ32" s="196"/>
      <c r="AK32" s="196">
        <v>47</v>
      </c>
      <c r="AL32" s="196"/>
      <c r="AM32" s="196"/>
      <c r="AN32" s="196">
        <v>0</v>
      </c>
      <c r="AO32" s="196"/>
      <c r="AP32" s="196">
        <v>0</v>
      </c>
      <c r="AQ32" s="196">
        <v>0</v>
      </c>
      <c r="AR32" s="196">
        <v>0</v>
      </c>
      <c r="AS32" s="196"/>
      <c r="AT32" s="196">
        <v>0</v>
      </c>
      <c r="AU32" s="196"/>
      <c r="AV32" s="196"/>
      <c r="AW32" s="196"/>
      <c r="AX32" s="196">
        <v>0</v>
      </c>
      <c r="AY32" s="196">
        <v>255</v>
      </c>
      <c r="AZ32" s="196"/>
      <c r="BA32" s="196">
        <v>0</v>
      </c>
      <c r="BB32" s="196">
        <v>0</v>
      </c>
      <c r="BC32" s="196"/>
      <c r="BD32" s="196"/>
      <c r="BE32" s="196"/>
      <c r="BF32" s="196">
        <v>0</v>
      </c>
      <c r="BG32" s="196">
        <v>255</v>
      </c>
      <c r="BH32" s="196">
        <v>0</v>
      </c>
      <c r="BI32" s="196">
        <v>2</v>
      </c>
      <c r="BJ32" s="196">
        <v>37</v>
      </c>
      <c r="BK32" s="196"/>
      <c r="BL32" s="196">
        <v>0</v>
      </c>
      <c r="BM32" s="196"/>
      <c r="BN32" s="196">
        <v>39</v>
      </c>
      <c r="BO32" s="196"/>
      <c r="BP32" s="196">
        <v>0</v>
      </c>
      <c r="BQ32" s="196"/>
      <c r="BR32" s="196">
        <v>0</v>
      </c>
      <c r="BS32" s="196">
        <v>0</v>
      </c>
      <c r="BT32" s="196">
        <v>0</v>
      </c>
      <c r="BU32" s="196"/>
      <c r="BV32" s="196"/>
      <c r="BW32" s="196"/>
      <c r="BX32" s="196">
        <v>0</v>
      </c>
      <c r="BY32" s="196">
        <v>7</v>
      </c>
      <c r="BZ32" s="196">
        <v>0</v>
      </c>
      <c r="CA32" s="196">
        <v>11</v>
      </c>
      <c r="CB32" s="196">
        <v>0</v>
      </c>
      <c r="CC32" s="196">
        <v>42</v>
      </c>
      <c r="CD32" s="196"/>
      <c r="CE32" s="196">
        <v>0</v>
      </c>
      <c r="CF32" s="196">
        <v>0</v>
      </c>
      <c r="CG32" s="196"/>
      <c r="CH32" s="196">
        <v>0</v>
      </c>
      <c r="CI32" s="196"/>
      <c r="CJ32" s="196">
        <v>60</v>
      </c>
      <c r="CK32" s="196"/>
      <c r="CL32" s="196"/>
      <c r="CM32" s="196"/>
      <c r="CN32" s="196"/>
      <c r="CO32" s="196"/>
      <c r="CP32" s="196"/>
      <c r="CQ32" s="196"/>
      <c r="CR32" s="196"/>
      <c r="CS32" s="196"/>
      <c r="CT32" s="196"/>
      <c r="CU32" s="196">
        <v>3</v>
      </c>
      <c r="CV32" s="196"/>
      <c r="CW32" s="196">
        <v>0</v>
      </c>
      <c r="CX32" s="196">
        <v>3</v>
      </c>
      <c r="CY32" s="196"/>
      <c r="CZ32" s="196">
        <v>0</v>
      </c>
      <c r="DA32" s="196">
        <v>0</v>
      </c>
      <c r="DB32" s="196">
        <v>0</v>
      </c>
      <c r="DC32" s="196"/>
      <c r="DD32" s="196">
        <v>0</v>
      </c>
      <c r="DE32" s="196">
        <v>966</v>
      </c>
      <c r="DF32" s="197">
        <v>5.7178405503806274E-4</v>
      </c>
    </row>
    <row r="33" spans="2:110" x14ac:dyDescent="0.2">
      <c r="B33" s="195" t="s">
        <v>580</v>
      </c>
      <c r="C33" s="196">
        <v>0</v>
      </c>
      <c r="D33" s="196">
        <v>0</v>
      </c>
      <c r="E33" s="196"/>
      <c r="F33" s="196">
        <v>0</v>
      </c>
      <c r="G33" s="196">
        <v>65</v>
      </c>
      <c r="H33" s="196">
        <v>442</v>
      </c>
      <c r="I33" s="196">
        <v>0</v>
      </c>
      <c r="J33" s="196">
        <v>0</v>
      </c>
      <c r="K33" s="196">
        <v>0</v>
      </c>
      <c r="L33" s="196"/>
      <c r="M33" s="196">
        <v>507</v>
      </c>
      <c r="N33" s="196"/>
      <c r="O33" s="196">
        <v>3043</v>
      </c>
      <c r="P33" s="196">
        <v>0</v>
      </c>
      <c r="Q33" s="196">
        <v>3043</v>
      </c>
      <c r="R33" s="196">
        <v>0</v>
      </c>
      <c r="S33" s="196"/>
      <c r="T33" s="196">
        <v>0</v>
      </c>
      <c r="U33" s="196"/>
      <c r="V33" s="196">
        <v>0</v>
      </c>
      <c r="W33" s="196"/>
      <c r="X33" s="196"/>
      <c r="Y33" s="196"/>
      <c r="Z33" s="196">
        <v>21</v>
      </c>
      <c r="AA33" s="196"/>
      <c r="AB33" s="196">
        <v>21</v>
      </c>
      <c r="AC33" s="196">
        <v>154</v>
      </c>
      <c r="AD33" s="196">
        <v>0</v>
      </c>
      <c r="AE33" s="196">
        <v>1</v>
      </c>
      <c r="AF33" s="196">
        <v>3</v>
      </c>
      <c r="AG33" s="196"/>
      <c r="AH33" s="196">
        <v>39</v>
      </c>
      <c r="AI33" s="196"/>
      <c r="AJ33" s="196"/>
      <c r="AK33" s="196">
        <v>197</v>
      </c>
      <c r="AL33" s="196"/>
      <c r="AM33" s="196">
        <v>1</v>
      </c>
      <c r="AN33" s="196">
        <v>0</v>
      </c>
      <c r="AO33" s="196"/>
      <c r="AP33" s="196">
        <v>0</v>
      </c>
      <c r="AQ33" s="196">
        <v>0</v>
      </c>
      <c r="AR33" s="196">
        <v>0</v>
      </c>
      <c r="AS33" s="196">
        <v>0</v>
      </c>
      <c r="AT33" s="196">
        <v>0</v>
      </c>
      <c r="AU33" s="196">
        <v>0</v>
      </c>
      <c r="AV33" s="196">
        <v>0</v>
      </c>
      <c r="AW33" s="196">
        <v>0</v>
      </c>
      <c r="AX33" s="196">
        <v>0</v>
      </c>
      <c r="AY33" s="196">
        <v>1387</v>
      </c>
      <c r="AZ33" s="196">
        <v>0</v>
      </c>
      <c r="BA33" s="196">
        <v>0</v>
      </c>
      <c r="BB33" s="196">
        <v>0</v>
      </c>
      <c r="BC33" s="196">
        <v>0</v>
      </c>
      <c r="BD33" s="196">
        <v>0</v>
      </c>
      <c r="BE33" s="196"/>
      <c r="BF33" s="196"/>
      <c r="BG33" s="196">
        <v>1387</v>
      </c>
      <c r="BH33" s="196">
        <v>0</v>
      </c>
      <c r="BI33" s="196">
        <v>10</v>
      </c>
      <c r="BJ33" s="196">
        <v>463</v>
      </c>
      <c r="BK33" s="196">
        <v>43</v>
      </c>
      <c r="BL33" s="196">
        <v>0</v>
      </c>
      <c r="BM33" s="196"/>
      <c r="BN33" s="196">
        <v>516</v>
      </c>
      <c r="BO33" s="196">
        <v>0</v>
      </c>
      <c r="BP33" s="196">
        <v>0</v>
      </c>
      <c r="BQ33" s="196"/>
      <c r="BR33" s="196">
        <v>0</v>
      </c>
      <c r="BS33" s="196">
        <v>0</v>
      </c>
      <c r="BT33" s="196">
        <v>0</v>
      </c>
      <c r="BU33" s="196">
        <v>0</v>
      </c>
      <c r="BV33" s="196"/>
      <c r="BW33" s="196"/>
      <c r="BX33" s="196">
        <v>0</v>
      </c>
      <c r="BY33" s="196">
        <v>4</v>
      </c>
      <c r="BZ33" s="196">
        <v>0</v>
      </c>
      <c r="CA33" s="196">
        <v>86</v>
      </c>
      <c r="CB33" s="196">
        <v>0</v>
      </c>
      <c r="CC33" s="196">
        <v>313</v>
      </c>
      <c r="CD33" s="196"/>
      <c r="CE33" s="196">
        <v>0</v>
      </c>
      <c r="CF33" s="196">
        <v>0</v>
      </c>
      <c r="CG33" s="196"/>
      <c r="CH33" s="196">
        <v>0</v>
      </c>
      <c r="CI33" s="196">
        <v>0</v>
      </c>
      <c r="CJ33" s="196">
        <v>403</v>
      </c>
      <c r="CK33" s="196"/>
      <c r="CL33" s="196">
        <v>0</v>
      </c>
      <c r="CM33" s="196">
        <v>0</v>
      </c>
      <c r="CN33" s="196">
        <v>0</v>
      </c>
      <c r="CO33" s="196">
        <v>0</v>
      </c>
      <c r="CP33" s="196">
        <v>18</v>
      </c>
      <c r="CQ33" s="196">
        <v>15</v>
      </c>
      <c r="CR33" s="196">
        <v>13</v>
      </c>
      <c r="CS33" s="196">
        <v>46</v>
      </c>
      <c r="CT33" s="196"/>
      <c r="CU33" s="196">
        <v>33</v>
      </c>
      <c r="CV33" s="196">
        <v>0</v>
      </c>
      <c r="CW33" s="196">
        <v>0</v>
      </c>
      <c r="CX33" s="196">
        <v>33</v>
      </c>
      <c r="CY33" s="196">
        <v>2</v>
      </c>
      <c r="CZ33" s="196">
        <v>0</v>
      </c>
      <c r="DA33" s="196">
        <v>172</v>
      </c>
      <c r="DB33" s="196">
        <v>52</v>
      </c>
      <c r="DC33" s="196">
        <v>10</v>
      </c>
      <c r="DD33" s="196">
        <v>234</v>
      </c>
      <c r="DE33" s="196">
        <v>6390</v>
      </c>
      <c r="DF33" s="197">
        <v>3.782298252270415E-3</v>
      </c>
    </row>
    <row r="34" spans="2:110" x14ac:dyDescent="0.2">
      <c r="B34" s="198" t="s">
        <v>581</v>
      </c>
      <c r="C34" s="14">
        <v>0</v>
      </c>
      <c r="D34" s="14">
        <v>0</v>
      </c>
      <c r="E34" s="14">
        <v>0</v>
      </c>
      <c r="F34" s="14">
        <v>0</v>
      </c>
      <c r="G34" s="14">
        <v>172</v>
      </c>
      <c r="H34" s="14">
        <v>8688</v>
      </c>
      <c r="I34" s="14">
        <v>0</v>
      </c>
      <c r="J34" s="14">
        <v>0</v>
      </c>
      <c r="K34" s="14">
        <v>0</v>
      </c>
      <c r="L34" s="14">
        <v>0</v>
      </c>
      <c r="M34" s="14">
        <v>8860</v>
      </c>
      <c r="N34" s="14">
        <v>0</v>
      </c>
      <c r="O34" s="14">
        <v>14058</v>
      </c>
      <c r="P34" s="14">
        <v>0</v>
      </c>
      <c r="Q34" s="14">
        <v>14058</v>
      </c>
      <c r="R34" s="14">
        <v>0</v>
      </c>
      <c r="S34" s="14">
        <v>0</v>
      </c>
      <c r="T34" s="14">
        <v>0</v>
      </c>
      <c r="U34" s="14">
        <v>0</v>
      </c>
      <c r="V34" s="14">
        <v>0</v>
      </c>
      <c r="W34" s="14">
        <v>2</v>
      </c>
      <c r="X34" s="14">
        <v>0</v>
      </c>
      <c r="Y34" s="14">
        <v>2</v>
      </c>
      <c r="Z34" s="14">
        <v>1132</v>
      </c>
      <c r="AA34" s="14"/>
      <c r="AB34" s="14">
        <v>1132</v>
      </c>
      <c r="AC34" s="14">
        <v>4671</v>
      </c>
      <c r="AD34" s="14">
        <v>138</v>
      </c>
      <c r="AE34" s="14">
        <v>35</v>
      </c>
      <c r="AF34" s="14">
        <v>285</v>
      </c>
      <c r="AG34" s="14">
        <v>0</v>
      </c>
      <c r="AH34" s="14">
        <v>219</v>
      </c>
      <c r="AI34" s="14">
        <v>2</v>
      </c>
      <c r="AJ34" s="14">
        <v>0</v>
      </c>
      <c r="AK34" s="14">
        <v>5350</v>
      </c>
      <c r="AL34" s="14">
        <v>0</v>
      </c>
      <c r="AM34" s="14">
        <v>343</v>
      </c>
      <c r="AN34" s="14">
        <v>0</v>
      </c>
      <c r="AO34" s="14">
        <v>0</v>
      </c>
      <c r="AP34" s="14">
        <v>0</v>
      </c>
      <c r="AQ34" s="14">
        <v>0</v>
      </c>
      <c r="AR34" s="14">
        <v>0</v>
      </c>
      <c r="AS34" s="14">
        <v>0</v>
      </c>
      <c r="AT34" s="14">
        <v>0</v>
      </c>
      <c r="AU34" s="14">
        <v>0</v>
      </c>
      <c r="AV34" s="14">
        <v>0</v>
      </c>
      <c r="AW34" s="14">
        <v>0</v>
      </c>
      <c r="AX34" s="14">
        <v>0</v>
      </c>
      <c r="AY34" s="14">
        <v>4694</v>
      </c>
      <c r="AZ34" s="14">
        <v>0</v>
      </c>
      <c r="BA34" s="14">
        <v>0</v>
      </c>
      <c r="BB34" s="14">
        <v>0</v>
      </c>
      <c r="BC34" s="14">
        <v>0</v>
      </c>
      <c r="BD34" s="14">
        <v>0</v>
      </c>
      <c r="BE34" s="14">
        <v>0</v>
      </c>
      <c r="BF34" s="14">
        <v>3</v>
      </c>
      <c r="BG34" s="14">
        <v>4697</v>
      </c>
      <c r="BH34" s="14">
        <v>0</v>
      </c>
      <c r="BI34" s="14">
        <v>62</v>
      </c>
      <c r="BJ34" s="14">
        <v>2245</v>
      </c>
      <c r="BK34" s="14">
        <v>59</v>
      </c>
      <c r="BL34" s="14">
        <v>0</v>
      </c>
      <c r="BM34" s="14"/>
      <c r="BN34" s="14">
        <v>2366</v>
      </c>
      <c r="BO34" s="14">
        <v>0</v>
      </c>
      <c r="BP34" s="14">
        <v>0</v>
      </c>
      <c r="BQ34" s="14"/>
      <c r="BR34" s="14">
        <v>0</v>
      </c>
      <c r="BS34" s="14">
        <v>0</v>
      </c>
      <c r="BT34" s="14">
        <v>0</v>
      </c>
      <c r="BU34" s="14">
        <v>0</v>
      </c>
      <c r="BV34" s="14"/>
      <c r="BW34" s="14"/>
      <c r="BX34" s="14">
        <v>0</v>
      </c>
      <c r="BY34" s="14">
        <v>85</v>
      </c>
      <c r="BZ34" s="14">
        <v>0</v>
      </c>
      <c r="CA34" s="14">
        <v>825</v>
      </c>
      <c r="CB34" s="14">
        <v>0</v>
      </c>
      <c r="CC34" s="14">
        <v>1176</v>
      </c>
      <c r="CD34" s="14">
        <v>0</v>
      </c>
      <c r="CE34" s="14">
        <v>0</v>
      </c>
      <c r="CF34" s="14">
        <v>0</v>
      </c>
      <c r="CG34" s="14">
        <v>0</v>
      </c>
      <c r="CH34" s="14">
        <v>0</v>
      </c>
      <c r="CI34" s="14">
        <v>0</v>
      </c>
      <c r="CJ34" s="14">
        <v>2086</v>
      </c>
      <c r="CK34" s="14">
        <v>0</v>
      </c>
      <c r="CL34" s="14">
        <v>52</v>
      </c>
      <c r="CM34" s="14">
        <v>52</v>
      </c>
      <c r="CN34" s="14">
        <v>0</v>
      </c>
      <c r="CO34" s="14">
        <v>0</v>
      </c>
      <c r="CP34" s="14">
        <v>398</v>
      </c>
      <c r="CQ34" s="14">
        <v>103</v>
      </c>
      <c r="CR34" s="14">
        <v>253</v>
      </c>
      <c r="CS34" s="14">
        <v>754</v>
      </c>
      <c r="CT34" s="14">
        <v>688</v>
      </c>
      <c r="CU34" s="14">
        <v>1255</v>
      </c>
      <c r="CV34" s="14">
        <v>0</v>
      </c>
      <c r="CW34" s="14">
        <v>0</v>
      </c>
      <c r="CX34" s="14">
        <v>1255</v>
      </c>
      <c r="CY34" s="14">
        <v>3</v>
      </c>
      <c r="CZ34" s="14">
        <v>0</v>
      </c>
      <c r="DA34" s="14">
        <v>1301</v>
      </c>
      <c r="DB34" s="14">
        <v>1313</v>
      </c>
      <c r="DC34" s="14">
        <v>500</v>
      </c>
      <c r="DD34" s="14">
        <v>3114</v>
      </c>
      <c r="DE34" s="14">
        <v>44760</v>
      </c>
      <c r="DF34" s="199">
        <v>2.6493845034682904E-2</v>
      </c>
    </row>
    <row r="35" spans="2:110" x14ac:dyDescent="0.2">
      <c r="B35" s="195" t="s">
        <v>35</v>
      </c>
      <c r="C35" s="196"/>
      <c r="D35" s="196"/>
      <c r="E35" s="196"/>
      <c r="F35" s="196"/>
      <c r="G35" s="196"/>
      <c r="H35" s="196"/>
      <c r="I35" s="196"/>
      <c r="J35" s="196">
        <v>0</v>
      </c>
      <c r="K35" s="196"/>
      <c r="L35" s="196"/>
      <c r="M35" s="196">
        <v>0</v>
      </c>
      <c r="N35" s="196"/>
      <c r="O35" s="196">
        <v>202</v>
      </c>
      <c r="P35" s="196"/>
      <c r="Q35" s="196">
        <v>202</v>
      </c>
      <c r="R35" s="196">
        <v>0</v>
      </c>
      <c r="S35" s="196"/>
      <c r="T35" s="196"/>
      <c r="U35" s="196"/>
      <c r="V35" s="196">
        <v>0</v>
      </c>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v>18</v>
      </c>
      <c r="AZ35" s="196"/>
      <c r="BA35" s="196"/>
      <c r="BB35" s="196"/>
      <c r="BC35" s="196"/>
      <c r="BD35" s="196"/>
      <c r="BE35" s="196"/>
      <c r="BF35" s="196"/>
      <c r="BG35" s="196">
        <v>18</v>
      </c>
      <c r="BH35" s="196"/>
      <c r="BI35" s="196"/>
      <c r="BJ35" s="196">
        <v>40</v>
      </c>
      <c r="BK35" s="196">
        <v>1</v>
      </c>
      <c r="BL35" s="196"/>
      <c r="BM35" s="196"/>
      <c r="BN35" s="196">
        <v>41</v>
      </c>
      <c r="BO35" s="196"/>
      <c r="BP35" s="196"/>
      <c r="BQ35" s="196"/>
      <c r="BR35" s="196">
        <v>0</v>
      </c>
      <c r="BS35" s="196">
        <v>0</v>
      </c>
      <c r="BT35" s="196"/>
      <c r="BU35" s="196"/>
      <c r="BV35" s="196"/>
      <c r="BW35" s="196"/>
      <c r="BX35" s="196">
        <v>0</v>
      </c>
      <c r="BY35" s="196">
        <v>0</v>
      </c>
      <c r="BZ35" s="196">
        <v>0</v>
      </c>
      <c r="CA35" s="196">
        <v>7</v>
      </c>
      <c r="CB35" s="196">
        <v>0</v>
      </c>
      <c r="CC35" s="196">
        <v>16</v>
      </c>
      <c r="CD35" s="196">
        <v>0</v>
      </c>
      <c r="CE35" s="196">
        <v>0</v>
      </c>
      <c r="CF35" s="196">
        <v>0</v>
      </c>
      <c r="CG35" s="196"/>
      <c r="CH35" s="196">
        <v>0</v>
      </c>
      <c r="CI35" s="196"/>
      <c r="CJ35" s="196">
        <v>23</v>
      </c>
      <c r="CK35" s="196"/>
      <c r="CL35" s="196"/>
      <c r="CM35" s="196"/>
      <c r="CN35" s="196"/>
      <c r="CO35" s="196"/>
      <c r="CP35" s="196"/>
      <c r="CQ35" s="196"/>
      <c r="CR35" s="196"/>
      <c r="CS35" s="196"/>
      <c r="CT35" s="196"/>
      <c r="CU35" s="196"/>
      <c r="CV35" s="196"/>
      <c r="CW35" s="196"/>
      <c r="CX35" s="196"/>
      <c r="CY35" s="196"/>
      <c r="CZ35" s="196"/>
      <c r="DA35" s="196"/>
      <c r="DB35" s="196"/>
      <c r="DC35" s="196"/>
      <c r="DD35" s="196"/>
      <c r="DE35" s="196">
        <v>284</v>
      </c>
      <c r="DF35" s="197">
        <v>1.6810214454535176E-4</v>
      </c>
    </row>
    <row r="36" spans="2:110" x14ac:dyDescent="0.2">
      <c r="B36" s="195" t="s">
        <v>114</v>
      </c>
      <c r="C36" s="196"/>
      <c r="D36" s="196"/>
      <c r="E36" s="196"/>
      <c r="F36" s="196"/>
      <c r="G36" s="196"/>
      <c r="H36" s="196"/>
      <c r="I36" s="196"/>
      <c r="J36" s="196">
        <v>0</v>
      </c>
      <c r="K36" s="196"/>
      <c r="L36" s="196"/>
      <c r="M36" s="196">
        <v>0</v>
      </c>
      <c r="N36" s="196">
        <v>0</v>
      </c>
      <c r="O36" s="196">
        <v>29</v>
      </c>
      <c r="P36" s="196"/>
      <c r="Q36" s="196">
        <v>29</v>
      </c>
      <c r="R36" s="196">
        <v>0</v>
      </c>
      <c r="S36" s="196"/>
      <c r="T36" s="196">
        <v>0</v>
      </c>
      <c r="U36" s="196"/>
      <c r="V36" s="196">
        <v>0</v>
      </c>
      <c r="W36" s="196"/>
      <c r="X36" s="196">
        <v>0</v>
      </c>
      <c r="Y36" s="196">
        <v>0</v>
      </c>
      <c r="Z36" s="196">
        <v>1</v>
      </c>
      <c r="AA36" s="196"/>
      <c r="AB36" s="196">
        <v>1</v>
      </c>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196"/>
      <c r="AY36" s="196">
        <v>2</v>
      </c>
      <c r="AZ36" s="196">
        <v>0</v>
      </c>
      <c r="BA36" s="196">
        <v>0</v>
      </c>
      <c r="BB36" s="196"/>
      <c r="BC36" s="196"/>
      <c r="BD36" s="196"/>
      <c r="BE36" s="196"/>
      <c r="BF36" s="196"/>
      <c r="BG36" s="196">
        <v>2</v>
      </c>
      <c r="BH36" s="196"/>
      <c r="BI36" s="196">
        <v>0</v>
      </c>
      <c r="BJ36" s="196">
        <v>2</v>
      </c>
      <c r="BK36" s="196"/>
      <c r="BL36" s="196"/>
      <c r="BM36" s="196"/>
      <c r="BN36" s="196">
        <v>2</v>
      </c>
      <c r="BO36" s="196"/>
      <c r="BP36" s="196">
        <v>0</v>
      </c>
      <c r="BQ36" s="196"/>
      <c r="BR36" s="196">
        <v>0</v>
      </c>
      <c r="BS36" s="196">
        <v>0</v>
      </c>
      <c r="BT36" s="196"/>
      <c r="BU36" s="196"/>
      <c r="BV36" s="196"/>
      <c r="BW36" s="196"/>
      <c r="BX36" s="196">
        <v>0</v>
      </c>
      <c r="BY36" s="196">
        <v>6</v>
      </c>
      <c r="BZ36" s="196">
        <v>0</v>
      </c>
      <c r="CA36" s="196">
        <v>4</v>
      </c>
      <c r="CB36" s="196"/>
      <c r="CC36" s="196">
        <v>1</v>
      </c>
      <c r="CD36" s="196">
        <v>0</v>
      </c>
      <c r="CE36" s="196"/>
      <c r="CF36" s="196"/>
      <c r="CG36" s="196"/>
      <c r="CH36" s="196"/>
      <c r="CI36" s="196"/>
      <c r="CJ36" s="196">
        <v>11</v>
      </c>
      <c r="CK36" s="196"/>
      <c r="CL36" s="196"/>
      <c r="CM36" s="196"/>
      <c r="CN36" s="196"/>
      <c r="CO36" s="196"/>
      <c r="CP36" s="196"/>
      <c r="CQ36" s="196"/>
      <c r="CR36" s="196">
        <v>4</v>
      </c>
      <c r="CS36" s="196">
        <v>4</v>
      </c>
      <c r="CT36" s="196"/>
      <c r="CU36" s="196">
        <v>0</v>
      </c>
      <c r="CV36" s="196"/>
      <c r="CW36" s="196"/>
      <c r="CX36" s="196">
        <v>0</v>
      </c>
      <c r="CY36" s="196"/>
      <c r="CZ36" s="196"/>
      <c r="DA36" s="196"/>
      <c r="DB36" s="196">
        <v>4</v>
      </c>
      <c r="DC36" s="196">
        <v>4</v>
      </c>
      <c r="DD36" s="196">
        <v>8</v>
      </c>
      <c r="DE36" s="196">
        <v>57</v>
      </c>
      <c r="DF36" s="197">
        <v>3.3738810701003698E-5</v>
      </c>
    </row>
    <row r="37" spans="2:110" x14ac:dyDescent="0.2">
      <c r="B37" s="195" t="s">
        <v>118</v>
      </c>
      <c r="C37" s="196"/>
      <c r="D37" s="196"/>
      <c r="E37" s="196"/>
      <c r="F37" s="196"/>
      <c r="G37" s="196">
        <v>6</v>
      </c>
      <c r="H37" s="196">
        <v>6</v>
      </c>
      <c r="I37" s="196">
        <v>0</v>
      </c>
      <c r="J37" s="196">
        <v>0</v>
      </c>
      <c r="K37" s="196">
        <v>0</v>
      </c>
      <c r="L37" s="196">
        <v>0</v>
      </c>
      <c r="M37" s="196">
        <v>12</v>
      </c>
      <c r="N37" s="196"/>
      <c r="O37" s="196">
        <v>1488</v>
      </c>
      <c r="P37" s="196">
        <v>0</v>
      </c>
      <c r="Q37" s="196">
        <v>1488</v>
      </c>
      <c r="R37" s="196">
        <v>0</v>
      </c>
      <c r="S37" s="196"/>
      <c r="T37" s="196"/>
      <c r="U37" s="196"/>
      <c r="V37" s="196">
        <v>0</v>
      </c>
      <c r="W37" s="196">
        <v>6</v>
      </c>
      <c r="X37" s="196"/>
      <c r="Y37" s="196">
        <v>6</v>
      </c>
      <c r="Z37" s="196"/>
      <c r="AA37" s="196"/>
      <c r="AB37" s="196"/>
      <c r="AC37" s="196">
        <v>3</v>
      </c>
      <c r="AD37" s="196"/>
      <c r="AE37" s="196"/>
      <c r="AF37" s="196"/>
      <c r="AG37" s="196"/>
      <c r="AH37" s="196">
        <v>2</v>
      </c>
      <c r="AI37" s="196"/>
      <c r="AJ37" s="196"/>
      <c r="AK37" s="196">
        <v>5</v>
      </c>
      <c r="AL37" s="196"/>
      <c r="AM37" s="196"/>
      <c r="AN37" s="196"/>
      <c r="AO37" s="196"/>
      <c r="AP37" s="196"/>
      <c r="AQ37" s="196"/>
      <c r="AR37" s="196"/>
      <c r="AS37" s="196"/>
      <c r="AT37" s="196"/>
      <c r="AU37" s="196"/>
      <c r="AV37" s="196"/>
      <c r="AW37" s="196"/>
      <c r="AX37" s="196"/>
      <c r="AY37" s="196">
        <v>439</v>
      </c>
      <c r="AZ37" s="196">
        <v>0</v>
      </c>
      <c r="BA37" s="196"/>
      <c r="BB37" s="196"/>
      <c r="BC37" s="196"/>
      <c r="BD37" s="196">
        <v>0</v>
      </c>
      <c r="BE37" s="196"/>
      <c r="BF37" s="196">
        <v>6</v>
      </c>
      <c r="BG37" s="196">
        <v>445</v>
      </c>
      <c r="BH37" s="196">
        <v>0</v>
      </c>
      <c r="BI37" s="196">
        <v>9</v>
      </c>
      <c r="BJ37" s="196">
        <v>102</v>
      </c>
      <c r="BK37" s="196"/>
      <c r="BL37" s="196">
        <v>0</v>
      </c>
      <c r="BM37" s="196"/>
      <c r="BN37" s="196">
        <v>111</v>
      </c>
      <c r="BO37" s="196"/>
      <c r="BP37" s="196">
        <v>0</v>
      </c>
      <c r="BQ37" s="196"/>
      <c r="BR37" s="196">
        <v>0</v>
      </c>
      <c r="BS37" s="196">
        <v>0</v>
      </c>
      <c r="BT37" s="196"/>
      <c r="BU37" s="196">
        <v>0</v>
      </c>
      <c r="BV37" s="196"/>
      <c r="BW37" s="196"/>
      <c r="BX37" s="196">
        <v>0</v>
      </c>
      <c r="BY37" s="196">
        <v>245</v>
      </c>
      <c r="BZ37" s="196">
        <v>0</v>
      </c>
      <c r="CA37" s="196">
        <v>688</v>
      </c>
      <c r="CB37" s="196">
        <v>0</v>
      </c>
      <c r="CC37" s="196">
        <v>807</v>
      </c>
      <c r="CD37" s="196">
        <v>0</v>
      </c>
      <c r="CE37" s="196"/>
      <c r="CF37" s="196">
        <v>0</v>
      </c>
      <c r="CG37" s="196"/>
      <c r="CH37" s="196">
        <v>0</v>
      </c>
      <c r="CI37" s="196"/>
      <c r="CJ37" s="196">
        <v>1740</v>
      </c>
      <c r="CK37" s="196"/>
      <c r="CL37" s="196"/>
      <c r="CM37" s="196"/>
      <c r="CN37" s="196"/>
      <c r="CO37" s="196"/>
      <c r="CP37" s="196"/>
      <c r="CQ37" s="196"/>
      <c r="CR37" s="196"/>
      <c r="CS37" s="196"/>
      <c r="CT37" s="196"/>
      <c r="CU37" s="196"/>
      <c r="CV37" s="196"/>
      <c r="CW37" s="196"/>
      <c r="CX37" s="196"/>
      <c r="CY37" s="196">
        <v>3</v>
      </c>
      <c r="CZ37" s="196"/>
      <c r="DA37" s="196"/>
      <c r="DB37" s="196"/>
      <c r="DC37" s="196"/>
      <c r="DD37" s="196"/>
      <c r="DE37" s="196">
        <v>3810</v>
      </c>
      <c r="DF37" s="197">
        <v>2.2551731363302475E-3</v>
      </c>
    </row>
    <row r="38" spans="2:110" x14ac:dyDescent="0.2">
      <c r="B38" s="195" t="s">
        <v>124</v>
      </c>
      <c r="C38" s="196"/>
      <c r="D38" s="196"/>
      <c r="E38" s="196"/>
      <c r="F38" s="196"/>
      <c r="G38" s="196"/>
      <c r="H38" s="196">
        <v>1</v>
      </c>
      <c r="I38" s="196"/>
      <c r="J38" s="196">
        <v>0</v>
      </c>
      <c r="K38" s="196"/>
      <c r="L38" s="196"/>
      <c r="M38" s="196">
        <v>1</v>
      </c>
      <c r="N38" s="196"/>
      <c r="O38" s="196">
        <v>101</v>
      </c>
      <c r="P38" s="196">
        <v>0</v>
      </c>
      <c r="Q38" s="196">
        <v>101</v>
      </c>
      <c r="R38" s="196">
        <v>0</v>
      </c>
      <c r="S38" s="196"/>
      <c r="T38" s="196"/>
      <c r="U38" s="196"/>
      <c r="V38" s="196">
        <v>0</v>
      </c>
      <c r="W38" s="196"/>
      <c r="X38" s="196">
        <v>0</v>
      </c>
      <c r="Y38" s="196">
        <v>0</v>
      </c>
      <c r="Z38" s="196">
        <v>0</v>
      </c>
      <c r="AA38" s="196"/>
      <c r="AB38" s="196">
        <v>0</v>
      </c>
      <c r="AC38" s="196"/>
      <c r="AD38" s="196"/>
      <c r="AE38" s="196"/>
      <c r="AF38" s="196"/>
      <c r="AG38" s="196"/>
      <c r="AH38" s="196"/>
      <c r="AI38" s="196"/>
      <c r="AJ38" s="196"/>
      <c r="AK38" s="196"/>
      <c r="AL38" s="196"/>
      <c r="AM38" s="196"/>
      <c r="AN38" s="196"/>
      <c r="AO38" s="196"/>
      <c r="AP38" s="196"/>
      <c r="AQ38" s="196"/>
      <c r="AR38" s="196">
        <v>0</v>
      </c>
      <c r="AS38" s="196">
        <v>0</v>
      </c>
      <c r="AT38" s="196">
        <v>0</v>
      </c>
      <c r="AU38" s="196">
        <v>0</v>
      </c>
      <c r="AV38" s="196"/>
      <c r="AW38" s="196"/>
      <c r="AX38" s="196">
        <v>0</v>
      </c>
      <c r="AY38" s="196">
        <v>38</v>
      </c>
      <c r="AZ38" s="196">
        <v>0</v>
      </c>
      <c r="BA38" s="196">
        <v>0</v>
      </c>
      <c r="BB38" s="196">
        <v>0</v>
      </c>
      <c r="BC38" s="196"/>
      <c r="BD38" s="196">
        <v>0</v>
      </c>
      <c r="BE38" s="196">
        <v>0</v>
      </c>
      <c r="BF38" s="196"/>
      <c r="BG38" s="196">
        <v>38</v>
      </c>
      <c r="BH38" s="196">
        <v>0</v>
      </c>
      <c r="BI38" s="196">
        <v>0</v>
      </c>
      <c r="BJ38" s="196">
        <v>12</v>
      </c>
      <c r="BK38" s="196">
        <v>0</v>
      </c>
      <c r="BL38" s="196">
        <v>0</v>
      </c>
      <c r="BM38" s="196"/>
      <c r="BN38" s="196">
        <v>12</v>
      </c>
      <c r="BO38" s="196"/>
      <c r="BP38" s="196">
        <v>0</v>
      </c>
      <c r="BQ38" s="196"/>
      <c r="BR38" s="196">
        <v>0</v>
      </c>
      <c r="BS38" s="196">
        <v>0</v>
      </c>
      <c r="BT38" s="196"/>
      <c r="BU38" s="196">
        <v>0</v>
      </c>
      <c r="BV38" s="196"/>
      <c r="BW38" s="196"/>
      <c r="BX38" s="196">
        <v>0</v>
      </c>
      <c r="BY38" s="196">
        <v>2</v>
      </c>
      <c r="BZ38" s="196">
        <v>0</v>
      </c>
      <c r="CA38" s="196">
        <v>0</v>
      </c>
      <c r="CB38" s="196">
        <v>0</v>
      </c>
      <c r="CC38" s="196">
        <v>11</v>
      </c>
      <c r="CD38" s="196"/>
      <c r="CE38" s="196">
        <v>0</v>
      </c>
      <c r="CF38" s="196"/>
      <c r="CG38" s="196"/>
      <c r="CH38" s="196">
        <v>0</v>
      </c>
      <c r="CI38" s="196"/>
      <c r="CJ38" s="196">
        <v>13</v>
      </c>
      <c r="CK38" s="196"/>
      <c r="CL38" s="196"/>
      <c r="CM38" s="196"/>
      <c r="CN38" s="196"/>
      <c r="CO38" s="196"/>
      <c r="CP38" s="196">
        <v>4</v>
      </c>
      <c r="CQ38" s="196"/>
      <c r="CR38" s="196">
        <v>3</v>
      </c>
      <c r="CS38" s="196">
        <v>7</v>
      </c>
      <c r="CT38" s="196"/>
      <c r="CU38" s="196">
        <v>6</v>
      </c>
      <c r="CV38" s="196">
        <v>0</v>
      </c>
      <c r="CW38" s="196"/>
      <c r="CX38" s="196">
        <v>6</v>
      </c>
      <c r="CY38" s="196"/>
      <c r="CZ38" s="196"/>
      <c r="DA38" s="196"/>
      <c r="DB38" s="196">
        <v>0</v>
      </c>
      <c r="DC38" s="196"/>
      <c r="DD38" s="196">
        <v>0</v>
      </c>
      <c r="DE38" s="196">
        <v>178</v>
      </c>
      <c r="DF38" s="197">
        <v>1.0535979482067822E-4</v>
      </c>
    </row>
    <row r="39" spans="2:110" x14ac:dyDescent="0.2">
      <c r="B39" s="195" t="s">
        <v>131</v>
      </c>
      <c r="C39" s="196"/>
      <c r="D39" s="196"/>
      <c r="E39" s="196"/>
      <c r="F39" s="196"/>
      <c r="G39" s="196"/>
      <c r="H39" s="196">
        <v>2</v>
      </c>
      <c r="I39" s="196"/>
      <c r="J39" s="196">
        <v>0</v>
      </c>
      <c r="K39" s="196"/>
      <c r="L39" s="196"/>
      <c r="M39" s="196">
        <v>2</v>
      </c>
      <c r="N39" s="196"/>
      <c r="O39" s="196">
        <v>500</v>
      </c>
      <c r="P39" s="196">
        <v>0</v>
      </c>
      <c r="Q39" s="196">
        <v>500</v>
      </c>
      <c r="R39" s="196">
        <v>0</v>
      </c>
      <c r="S39" s="196"/>
      <c r="T39" s="196"/>
      <c r="U39" s="196"/>
      <c r="V39" s="196">
        <v>0</v>
      </c>
      <c r="W39" s="196"/>
      <c r="X39" s="196"/>
      <c r="Y39" s="196"/>
      <c r="Z39" s="196"/>
      <c r="AA39" s="196"/>
      <c r="AB39" s="196"/>
      <c r="AC39" s="196"/>
      <c r="AD39" s="196"/>
      <c r="AE39" s="196"/>
      <c r="AF39" s="196"/>
      <c r="AG39" s="196"/>
      <c r="AH39" s="196"/>
      <c r="AI39" s="196"/>
      <c r="AJ39" s="196"/>
      <c r="AK39" s="196"/>
      <c r="AL39" s="196"/>
      <c r="AM39" s="196"/>
      <c r="AN39" s="196"/>
      <c r="AO39" s="196"/>
      <c r="AP39" s="196"/>
      <c r="AQ39" s="196"/>
      <c r="AR39" s="196"/>
      <c r="AS39" s="196"/>
      <c r="AT39" s="196"/>
      <c r="AU39" s="196"/>
      <c r="AV39" s="196"/>
      <c r="AW39" s="196"/>
      <c r="AX39" s="196"/>
      <c r="AY39" s="196">
        <v>64</v>
      </c>
      <c r="AZ39" s="196"/>
      <c r="BA39" s="196"/>
      <c r="BB39" s="196"/>
      <c r="BC39" s="196"/>
      <c r="BD39" s="196"/>
      <c r="BE39" s="196"/>
      <c r="BF39" s="196"/>
      <c r="BG39" s="196">
        <v>64</v>
      </c>
      <c r="BH39" s="196"/>
      <c r="BI39" s="196">
        <v>0</v>
      </c>
      <c r="BJ39" s="196">
        <v>58</v>
      </c>
      <c r="BK39" s="196"/>
      <c r="BL39" s="196"/>
      <c r="BM39" s="196"/>
      <c r="BN39" s="196">
        <v>58</v>
      </c>
      <c r="BO39" s="196"/>
      <c r="BP39" s="196"/>
      <c r="BQ39" s="196"/>
      <c r="BR39" s="196"/>
      <c r="BS39" s="196"/>
      <c r="BT39" s="196"/>
      <c r="BU39" s="196"/>
      <c r="BV39" s="196"/>
      <c r="BW39" s="196"/>
      <c r="BX39" s="196"/>
      <c r="BY39" s="196">
        <v>0</v>
      </c>
      <c r="BZ39" s="196">
        <v>0</v>
      </c>
      <c r="CA39" s="196">
        <v>0</v>
      </c>
      <c r="CB39" s="196">
        <v>0</v>
      </c>
      <c r="CC39" s="196">
        <v>22</v>
      </c>
      <c r="CD39" s="196">
        <v>0</v>
      </c>
      <c r="CE39" s="196">
        <v>0</v>
      </c>
      <c r="CF39" s="196">
        <v>0</v>
      </c>
      <c r="CG39" s="196"/>
      <c r="CH39" s="196">
        <v>0</v>
      </c>
      <c r="CI39" s="196"/>
      <c r="CJ39" s="196">
        <v>22</v>
      </c>
      <c r="CK39" s="196"/>
      <c r="CL39" s="196"/>
      <c r="CM39" s="196"/>
      <c r="CN39" s="196"/>
      <c r="CO39" s="196"/>
      <c r="CP39" s="196"/>
      <c r="CQ39" s="196"/>
      <c r="CR39" s="196"/>
      <c r="CS39" s="196"/>
      <c r="CT39" s="196"/>
      <c r="CU39" s="196"/>
      <c r="CV39" s="196"/>
      <c r="CW39" s="196"/>
      <c r="CX39" s="196"/>
      <c r="CY39" s="196"/>
      <c r="CZ39" s="196"/>
      <c r="DA39" s="196"/>
      <c r="DB39" s="196"/>
      <c r="DC39" s="196"/>
      <c r="DD39" s="196"/>
      <c r="DE39" s="196">
        <v>646</v>
      </c>
      <c r="DF39" s="197">
        <v>3.823731879447086E-4</v>
      </c>
    </row>
    <row r="40" spans="2:110" x14ac:dyDescent="0.2">
      <c r="B40" s="195" t="s">
        <v>134</v>
      </c>
      <c r="C40" s="196">
        <v>0</v>
      </c>
      <c r="D40" s="196">
        <v>0</v>
      </c>
      <c r="E40" s="196"/>
      <c r="F40" s="196">
        <v>0</v>
      </c>
      <c r="G40" s="196"/>
      <c r="H40" s="196">
        <v>1</v>
      </c>
      <c r="I40" s="196">
        <v>0</v>
      </c>
      <c r="J40" s="196">
        <v>0</v>
      </c>
      <c r="K40" s="196">
        <v>0</v>
      </c>
      <c r="L40" s="196">
        <v>0</v>
      </c>
      <c r="M40" s="196">
        <v>1</v>
      </c>
      <c r="N40" s="196">
        <v>0</v>
      </c>
      <c r="O40" s="196">
        <v>141</v>
      </c>
      <c r="P40" s="196">
        <v>0</v>
      </c>
      <c r="Q40" s="196">
        <v>141</v>
      </c>
      <c r="R40" s="196">
        <v>0</v>
      </c>
      <c r="S40" s="196"/>
      <c r="T40" s="196">
        <v>0</v>
      </c>
      <c r="U40" s="196"/>
      <c r="V40" s="196">
        <v>0</v>
      </c>
      <c r="W40" s="196"/>
      <c r="X40" s="196">
        <v>0</v>
      </c>
      <c r="Y40" s="196">
        <v>0</v>
      </c>
      <c r="Z40" s="196">
        <v>0</v>
      </c>
      <c r="AA40" s="196">
        <v>0</v>
      </c>
      <c r="AB40" s="196">
        <v>0</v>
      </c>
      <c r="AC40" s="196">
        <v>3</v>
      </c>
      <c r="AD40" s="196"/>
      <c r="AE40" s="196"/>
      <c r="AF40" s="196"/>
      <c r="AG40" s="196"/>
      <c r="AH40" s="196">
        <v>1</v>
      </c>
      <c r="AI40" s="196"/>
      <c r="AJ40" s="196"/>
      <c r="AK40" s="196">
        <v>4</v>
      </c>
      <c r="AL40" s="196"/>
      <c r="AM40" s="196">
        <v>2</v>
      </c>
      <c r="AN40" s="196">
        <v>0</v>
      </c>
      <c r="AO40" s="196"/>
      <c r="AP40" s="196">
        <v>0</v>
      </c>
      <c r="AQ40" s="196"/>
      <c r="AR40" s="196">
        <v>0</v>
      </c>
      <c r="AS40" s="196">
        <v>0</v>
      </c>
      <c r="AT40" s="196">
        <v>0</v>
      </c>
      <c r="AU40" s="196">
        <v>0</v>
      </c>
      <c r="AV40" s="196"/>
      <c r="AW40" s="196"/>
      <c r="AX40" s="196">
        <v>0</v>
      </c>
      <c r="AY40" s="196">
        <v>77</v>
      </c>
      <c r="AZ40" s="196">
        <v>0</v>
      </c>
      <c r="BA40" s="196">
        <v>0</v>
      </c>
      <c r="BB40" s="196">
        <v>0</v>
      </c>
      <c r="BC40" s="196"/>
      <c r="BD40" s="196">
        <v>0</v>
      </c>
      <c r="BE40" s="196">
        <v>0</v>
      </c>
      <c r="BF40" s="196"/>
      <c r="BG40" s="196">
        <v>77</v>
      </c>
      <c r="BH40" s="196">
        <v>0</v>
      </c>
      <c r="BI40" s="196">
        <v>1</v>
      </c>
      <c r="BJ40" s="196">
        <v>19</v>
      </c>
      <c r="BK40" s="196">
        <v>0</v>
      </c>
      <c r="BL40" s="196"/>
      <c r="BM40" s="196"/>
      <c r="BN40" s="196">
        <v>20</v>
      </c>
      <c r="BO40" s="196"/>
      <c r="BP40" s="196">
        <v>0</v>
      </c>
      <c r="BQ40" s="196"/>
      <c r="BR40" s="196">
        <v>0</v>
      </c>
      <c r="BS40" s="196">
        <v>0</v>
      </c>
      <c r="BT40" s="196">
        <v>0</v>
      </c>
      <c r="BU40" s="196">
        <v>0</v>
      </c>
      <c r="BV40" s="196"/>
      <c r="BW40" s="196"/>
      <c r="BX40" s="196">
        <v>0</v>
      </c>
      <c r="BY40" s="196">
        <v>5</v>
      </c>
      <c r="BZ40" s="196">
        <v>0</v>
      </c>
      <c r="CA40" s="196">
        <v>21</v>
      </c>
      <c r="CB40" s="196">
        <v>0</v>
      </c>
      <c r="CC40" s="196">
        <v>37</v>
      </c>
      <c r="CD40" s="196">
        <v>0</v>
      </c>
      <c r="CE40" s="196">
        <v>0</v>
      </c>
      <c r="CF40" s="196">
        <v>0</v>
      </c>
      <c r="CG40" s="196"/>
      <c r="CH40" s="196">
        <v>0</v>
      </c>
      <c r="CI40" s="196"/>
      <c r="CJ40" s="196">
        <v>63</v>
      </c>
      <c r="CK40" s="196"/>
      <c r="CL40" s="196">
        <v>0</v>
      </c>
      <c r="CM40" s="196">
        <v>0</v>
      </c>
      <c r="CN40" s="196"/>
      <c r="CO40" s="196">
        <v>0</v>
      </c>
      <c r="CP40" s="196">
        <v>15</v>
      </c>
      <c r="CQ40" s="196"/>
      <c r="CR40" s="196">
        <v>5</v>
      </c>
      <c r="CS40" s="196">
        <v>20</v>
      </c>
      <c r="CT40" s="196">
        <v>0</v>
      </c>
      <c r="CU40" s="196">
        <v>2</v>
      </c>
      <c r="CV40" s="196"/>
      <c r="CW40" s="196"/>
      <c r="CX40" s="196">
        <v>2</v>
      </c>
      <c r="CY40" s="196">
        <v>0</v>
      </c>
      <c r="CZ40" s="196">
        <v>0</v>
      </c>
      <c r="DA40" s="196">
        <v>0</v>
      </c>
      <c r="DB40" s="196">
        <v>14</v>
      </c>
      <c r="DC40" s="196"/>
      <c r="DD40" s="196">
        <v>14</v>
      </c>
      <c r="DE40" s="196">
        <v>344</v>
      </c>
      <c r="DF40" s="197">
        <v>2.0361668212535565E-4</v>
      </c>
    </row>
    <row r="41" spans="2:110" x14ac:dyDescent="0.2">
      <c r="B41" s="195" t="s">
        <v>191</v>
      </c>
      <c r="C41" s="196"/>
      <c r="D41" s="196"/>
      <c r="E41" s="196"/>
      <c r="F41" s="196"/>
      <c r="G41" s="196"/>
      <c r="H41" s="196"/>
      <c r="I41" s="196"/>
      <c r="J41" s="196"/>
      <c r="K41" s="196">
        <v>0</v>
      </c>
      <c r="L41" s="196"/>
      <c r="M41" s="196">
        <v>0</v>
      </c>
      <c r="N41" s="196"/>
      <c r="O41" s="196">
        <v>103</v>
      </c>
      <c r="P41" s="196"/>
      <c r="Q41" s="196">
        <v>103</v>
      </c>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6">
        <v>0</v>
      </c>
      <c r="AP41" s="196"/>
      <c r="AQ41" s="196"/>
      <c r="AR41" s="196"/>
      <c r="AS41" s="196"/>
      <c r="AT41" s="196"/>
      <c r="AU41" s="196"/>
      <c r="AV41" s="196"/>
      <c r="AW41" s="196"/>
      <c r="AX41" s="196">
        <v>0</v>
      </c>
      <c r="AY41" s="196">
        <v>35</v>
      </c>
      <c r="AZ41" s="196"/>
      <c r="BA41" s="196"/>
      <c r="BB41" s="196"/>
      <c r="BC41" s="196"/>
      <c r="BD41" s="196"/>
      <c r="BE41" s="196"/>
      <c r="BF41" s="196"/>
      <c r="BG41" s="196">
        <v>35</v>
      </c>
      <c r="BH41" s="196"/>
      <c r="BI41" s="196">
        <v>1</v>
      </c>
      <c r="BJ41" s="196">
        <v>11</v>
      </c>
      <c r="BK41" s="196"/>
      <c r="BL41" s="196"/>
      <c r="BM41" s="196"/>
      <c r="BN41" s="196">
        <v>12</v>
      </c>
      <c r="BO41" s="196"/>
      <c r="BP41" s="196"/>
      <c r="BQ41" s="196"/>
      <c r="BR41" s="196"/>
      <c r="BS41" s="196"/>
      <c r="BT41" s="196"/>
      <c r="BU41" s="196"/>
      <c r="BV41" s="196"/>
      <c r="BW41" s="196"/>
      <c r="BX41" s="196"/>
      <c r="BY41" s="196"/>
      <c r="BZ41" s="196">
        <v>0</v>
      </c>
      <c r="CA41" s="196">
        <v>0</v>
      </c>
      <c r="CB41" s="196">
        <v>0</v>
      </c>
      <c r="CC41" s="196">
        <v>0</v>
      </c>
      <c r="CD41" s="196">
        <v>0</v>
      </c>
      <c r="CE41" s="196">
        <v>0</v>
      </c>
      <c r="CF41" s="196"/>
      <c r="CG41" s="196"/>
      <c r="CH41" s="196"/>
      <c r="CI41" s="196"/>
      <c r="CJ41" s="196">
        <v>0</v>
      </c>
      <c r="CK41" s="196"/>
      <c r="CL41" s="196"/>
      <c r="CM41" s="196"/>
      <c r="CN41" s="196"/>
      <c r="CO41" s="196"/>
      <c r="CP41" s="196"/>
      <c r="CQ41" s="196"/>
      <c r="CR41" s="196"/>
      <c r="CS41" s="196"/>
      <c r="CT41" s="196"/>
      <c r="CU41" s="196"/>
      <c r="CV41" s="196"/>
      <c r="CW41" s="196"/>
      <c r="CX41" s="196"/>
      <c r="CY41" s="196"/>
      <c r="CZ41" s="196"/>
      <c r="DA41" s="196"/>
      <c r="DB41" s="196"/>
      <c r="DC41" s="196"/>
      <c r="DD41" s="196"/>
      <c r="DE41" s="196">
        <v>150</v>
      </c>
      <c r="DF41" s="197">
        <v>8.8786343950009736E-5</v>
      </c>
    </row>
    <row r="42" spans="2:110" x14ac:dyDescent="0.2">
      <c r="B42" s="195" t="s">
        <v>204</v>
      </c>
      <c r="C42" s="196"/>
      <c r="D42" s="196"/>
      <c r="E42" s="196"/>
      <c r="F42" s="196"/>
      <c r="G42" s="196"/>
      <c r="H42" s="196"/>
      <c r="I42" s="196">
        <v>0</v>
      </c>
      <c r="J42" s="196">
        <v>0</v>
      </c>
      <c r="K42" s="196">
        <v>0</v>
      </c>
      <c r="L42" s="196"/>
      <c r="M42" s="196">
        <v>0</v>
      </c>
      <c r="N42" s="196"/>
      <c r="O42" s="196">
        <v>2745</v>
      </c>
      <c r="P42" s="196"/>
      <c r="Q42" s="196">
        <v>2745</v>
      </c>
      <c r="R42" s="196"/>
      <c r="S42" s="196"/>
      <c r="T42" s="196"/>
      <c r="U42" s="196"/>
      <c r="V42" s="196"/>
      <c r="W42" s="196"/>
      <c r="X42" s="196"/>
      <c r="Y42" s="196"/>
      <c r="Z42" s="196"/>
      <c r="AA42" s="196"/>
      <c r="AB42" s="196"/>
      <c r="AC42" s="196">
        <v>3</v>
      </c>
      <c r="AD42" s="196"/>
      <c r="AE42" s="196"/>
      <c r="AF42" s="196"/>
      <c r="AG42" s="196"/>
      <c r="AH42" s="196">
        <v>2</v>
      </c>
      <c r="AI42" s="196"/>
      <c r="AJ42" s="196"/>
      <c r="AK42" s="196">
        <v>5</v>
      </c>
      <c r="AL42" s="196"/>
      <c r="AM42" s="196"/>
      <c r="AN42" s="196"/>
      <c r="AO42" s="196"/>
      <c r="AP42" s="196"/>
      <c r="AQ42" s="196"/>
      <c r="AR42" s="196"/>
      <c r="AS42" s="196"/>
      <c r="AT42" s="196"/>
      <c r="AU42" s="196"/>
      <c r="AV42" s="196"/>
      <c r="AW42" s="196"/>
      <c r="AX42" s="196"/>
      <c r="AY42" s="196">
        <v>222</v>
      </c>
      <c r="AZ42" s="196"/>
      <c r="BA42" s="196"/>
      <c r="BB42" s="196"/>
      <c r="BC42" s="196"/>
      <c r="BD42" s="196"/>
      <c r="BE42" s="196"/>
      <c r="BF42" s="196"/>
      <c r="BG42" s="196">
        <v>222</v>
      </c>
      <c r="BH42" s="196">
        <v>0</v>
      </c>
      <c r="BI42" s="196">
        <v>0</v>
      </c>
      <c r="BJ42" s="196">
        <v>140</v>
      </c>
      <c r="BK42" s="196"/>
      <c r="BL42" s="196">
        <v>0</v>
      </c>
      <c r="BM42" s="196"/>
      <c r="BN42" s="196">
        <v>140</v>
      </c>
      <c r="BO42" s="196"/>
      <c r="BP42" s="196"/>
      <c r="BQ42" s="196"/>
      <c r="BR42" s="196">
        <v>0</v>
      </c>
      <c r="BS42" s="196">
        <v>0</v>
      </c>
      <c r="BT42" s="196"/>
      <c r="BU42" s="196"/>
      <c r="BV42" s="196"/>
      <c r="BW42" s="196"/>
      <c r="BX42" s="196">
        <v>0</v>
      </c>
      <c r="BY42" s="196">
        <v>0</v>
      </c>
      <c r="BZ42" s="196">
        <v>0</v>
      </c>
      <c r="CA42" s="196">
        <v>12</v>
      </c>
      <c r="CB42" s="196">
        <v>0</v>
      </c>
      <c r="CC42" s="196">
        <v>86</v>
      </c>
      <c r="CD42" s="196">
        <v>0</v>
      </c>
      <c r="CE42" s="196">
        <v>0</v>
      </c>
      <c r="CF42" s="196">
        <v>0</v>
      </c>
      <c r="CG42" s="196"/>
      <c r="CH42" s="196">
        <v>0</v>
      </c>
      <c r="CI42" s="196"/>
      <c r="CJ42" s="196">
        <v>98</v>
      </c>
      <c r="CK42" s="196"/>
      <c r="CL42" s="196"/>
      <c r="CM42" s="196"/>
      <c r="CN42" s="196"/>
      <c r="CO42" s="196"/>
      <c r="CP42" s="196"/>
      <c r="CQ42" s="196"/>
      <c r="CR42" s="196"/>
      <c r="CS42" s="196"/>
      <c r="CT42" s="196"/>
      <c r="CU42" s="196"/>
      <c r="CV42" s="196"/>
      <c r="CW42" s="196"/>
      <c r="CX42" s="196"/>
      <c r="CY42" s="196"/>
      <c r="CZ42" s="196"/>
      <c r="DA42" s="196"/>
      <c r="DB42" s="196"/>
      <c r="DC42" s="196"/>
      <c r="DD42" s="196"/>
      <c r="DE42" s="196">
        <v>3210</v>
      </c>
      <c r="DF42" s="197">
        <v>1.9000277605302084E-3</v>
      </c>
    </row>
    <row r="43" spans="2:110" ht="25.5" x14ac:dyDescent="0.2">
      <c r="B43" s="195" t="s">
        <v>239</v>
      </c>
      <c r="C43" s="196"/>
      <c r="D43" s="196"/>
      <c r="E43" s="196"/>
      <c r="F43" s="196"/>
      <c r="G43" s="196">
        <v>0</v>
      </c>
      <c r="H43" s="196">
        <v>0</v>
      </c>
      <c r="I43" s="196">
        <v>0</v>
      </c>
      <c r="J43" s="196">
        <v>0</v>
      </c>
      <c r="K43" s="196">
        <v>0</v>
      </c>
      <c r="L43" s="196">
        <v>0</v>
      </c>
      <c r="M43" s="196">
        <v>0</v>
      </c>
      <c r="N43" s="196"/>
      <c r="O43" s="196">
        <v>297</v>
      </c>
      <c r="P43" s="196">
        <v>0</v>
      </c>
      <c r="Q43" s="196">
        <v>297</v>
      </c>
      <c r="R43" s="196">
        <v>0</v>
      </c>
      <c r="S43" s="196"/>
      <c r="T43" s="196"/>
      <c r="U43" s="196"/>
      <c r="V43" s="196">
        <v>0</v>
      </c>
      <c r="W43" s="196"/>
      <c r="X43" s="196"/>
      <c r="Y43" s="196"/>
      <c r="Z43" s="196"/>
      <c r="AA43" s="196"/>
      <c r="AB43" s="196"/>
      <c r="AC43" s="196"/>
      <c r="AD43" s="196"/>
      <c r="AE43" s="196"/>
      <c r="AF43" s="196"/>
      <c r="AG43" s="196"/>
      <c r="AH43" s="196">
        <v>2</v>
      </c>
      <c r="AI43" s="196">
        <v>0</v>
      </c>
      <c r="AJ43" s="196"/>
      <c r="AK43" s="196">
        <v>2</v>
      </c>
      <c r="AL43" s="196"/>
      <c r="AM43" s="196"/>
      <c r="AN43" s="196"/>
      <c r="AO43" s="196"/>
      <c r="AP43" s="196"/>
      <c r="AQ43" s="196"/>
      <c r="AR43" s="196"/>
      <c r="AS43" s="196"/>
      <c r="AT43" s="196"/>
      <c r="AU43" s="196"/>
      <c r="AV43" s="196"/>
      <c r="AW43" s="196"/>
      <c r="AX43" s="196"/>
      <c r="AY43" s="196">
        <v>0</v>
      </c>
      <c r="AZ43" s="196">
        <v>0</v>
      </c>
      <c r="BA43" s="196"/>
      <c r="BB43" s="196"/>
      <c r="BC43" s="196"/>
      <c r="BD43" s="196"/>
      <c r="BE43" s="196"/>
      <c r="BF43" s="196"/>
      <c r="BG43" s="196">
        <v>0</v>
      </c>
      <c r="BH43" s="196"/>
      <c r="BI43" s="196">
        <v>0</v>
      </c>
      <c r="BJ43" s="196">
        <v>66</v>
      </c>
      <c r="BK43" s="196">
        <v>14</v>
      </c>
      <c r="BL43" s="196">
        <v>0</v>
      </c>
      <c r="BM43" s="196"/>
      <c r="BN43" s="196">
        <v>80</v>
      </c>
      <c r="BO43" s="196"/>
      <c r="BP43" s="196">
        <v>0</v>
      </c>
      <c r="BQ43" s="196"/>
      <c r="BR43" s="196">
        <v>0</v>
      </c>
      <c r="BS43" s="196">
        <v>0</v>
      </c>
      <c r="BT43" s="196">
        <v>0</v>
      </c>
      <c r="BU43" s="196">
        <v>0</v>
      </c>
      <c r="BV43" s="196">
        <v>0</v>
      </c>
      <c r="BW43" s="196">
        <v>0</v>
      </c>
      <c r="BX43" s="196">
        <v>0</v>
      </c>
      <c r="BY43" s="196">
        <v>0</v>
      </c>
      <c r="BZ43" s="196">
        <v>0</v>
      </c>
      <c r="CA43" s="196">
        <v>0</v>
      </c>
      <c r="CB43" s="196">
        <v>0</v>
      </c>
      <c r="CC43" s="196">
        <v>0</v>
      </c>
      <c r="CD43" s="196">
        <v>0</v>
      </c>
      <c r="CE43" s="196">
        <v>0</v>
      </c>
      <c r="CF43" s="196">
        <v>0</v>
      </c>
      <c r="CG43" s="196"/>
      <c r="CH43" s="196">
        <v>0</v>
      </c>
      <c r="CI43" s="196"/>
      <c r="CJ43" s="196">
        <v>0</v>
      </c>
      <c r="CK43" s="196"/>
      <c r="CL43" s="196"/>
      <c r="CM43" s="196"/>
      <c r="CN43" s="196"/>
      <c r="CO43" s="196"/>
      <c r="CP43" s="196"/>
      <c r="CQ43" s="196"/>
      <c r="CR43" s="196"/>
      <c r="CS43" s="196"/>
      <c r="CT43" s="196"/>
      <c r="CU43" s="196"/>
      <c r="CV43" s="196"/>
      <c r="CW43" s="196"/>
      <c r="CX43" s="196"/>
      <c r="CY43" s="196"/>
      <c r="CZ43" s="196"/>
      <c r="DA43" s="196"/>
      <c r="DB43" s="196"/>
      <c r="DC43" s="196"/>
      <c r="DD43" s="196"/>
      <c r="DE43" s="196">
        <v>379</v>
      </c>
      <c r="DF43" s="197">
        <v>2.2433349571369127E-4</v>
      </c>
    </row>
    <row r="44" spans="2:110" x14ac:dyDescent="0.2">
      <c r="B44" s="195" t="s">
        <v>244</v>
      </c>
      <c r="C44" s="196"/>
      <c r="D44" s="196"/>
      <c r="E44" s="196"/>
      <c r="F44" s="196"/>
      <c r="G44" s="196"/>
      <c r="H44" s="196"/>
      <c r="I44" s="196"/>
      <c r="J44" s="196"/>
      <c r="K44" s="196"/>
      <c r="L44" s="196"/>
      <c r="M44" s="196"/>
      <c r="N44" s="196"/>
      <c r="O44" s="196">
        <v>2284</v>
      </c>
      <c r="P44" s="196"/>
      <c r="Q44" s="196">
        <v>2284</v>
      </c>
      <c r="R44" s="196"/>
      <c r="S44" s="196"/>
      <c r="T44" s="196"/>
      <c r="U44" s="196"/>
      <c r="V44" s="196"/>
      <c r="W44" s="196"/>
      <c r="X44" s="196"/>
      <c r="Y44" s="196"/>
      <c r="Z44" s="196"/>
      <c r="AA44" s="196"/>
      <c r="AB44" s="196"/>
      <c r="AC44" s="196"/>
      <c r="AD44" s="196"/>
      <c r="AE44" s="196"/>
      <c r="AF44" s="196"/>
      <c r="AG44" s="196"/>
      <c r="AH44" s="196">
        <v>3</v>
      </c>
      <c r="AI44" s="196"/>
      <c r="AJ44" s="196"/>
      <c r="AK44" s="196">
        <v>3</v>
      </c>
      <c r="AL44" s="196"/>
      <c r="AM44" s="196"/>
      <c r="AN44" s="196"/>
      <c r="AO44" s="196"/>
      <c r="AP44" s="196"/>
      <c r="AQ44" s="196"/>
      <c r="AR44" s="196"/>
      <c r="AS44" s="196"/>
      <c r="AT44" s="196"/>
      <c r="AU44" s="196"/>
      <c r="AV44" s="196"/>
      <c r="AW44" s="196"/>
      <c r="AX44" s="196"/>
      <c r="AY44" s="196">
        <v>55</v>
      </c>
      <c r="AZ44" s="196"/>
      <c r="BA44" s="196">
        <v>0</v>
      </c>
      <c r="BB44" s="196"/>
      <c r="BC44" s="196">
        <v>0</v>
      </c>
      <c r="BD44" s="196"/>
      <c r="BE44" s="196"/>
      <c r="BF44" s="196"/>
      <c r="BG44" s="196">
        <v>55</v>
      </c>
      <c r="BH44" s="196"/>
      <c r="BI44" s="196">
        <v>0</v>
      </c>
      <c r="BJ44" s="196">
        <v>21</v>
      </c>
      <c r="BK44" s="196"/>
      <c r="BL44" s="196"/>
      <c r="BM44" s="196"/>
      <c r="BN44" s="196">
        <v>21</v>
      </c>
      <c r="BO44" s="196"/>
      <c r="BP44" s="196"/>
      <c r="BQ44" s="196"/>
      <c r="BR44" s="196"/>
      <c r="BS44" s="196"/>
      <c r="BT44" s="196"/>
      <c r="BU44" s="196"/>
      <c r="BV44" s="196"/>
      <c r="BW44" s="196"/>
      <c r="BX44" s="196"/>
      <c r="BY44" s="196">
        <v>0</v>
      </c>
      <c r="BZ44" s="196"/>
      <c r="CA44" s="196">
        <v>0</v>
      </c>
      <c r="CB44" s="196">
        <v>0</v>
      </c>
      <c r="CC44" s="196">
        <v>11</v>
      </c>
      <c r="CD44" s="196">
        <v>0</v>
      </c>
      <c r="CE44" s="196"/>
      <c r="CF44" s="196">
        <v>0</v>
      </c>
      <c r="CG44" s="196"/>
      <c r="CH44" s="196"/>
      <c r="CI44" s="196"/>
      <c r="CJ44" s="196">
        <v>11</v>
      </c>
      <c r="CK44" s="196"/>
      <c r="CL44" s="196"/>
      <c r="CM44" s="196"/>
      <c r="CN44" s="196"/>
      <c r="CO44" s="196"/>
      <c r="CP44" s="196"/>
      <c r="CQ44" s="196"/>
      <c r="CR44" s="196"/>
      <c r="CS44" s="196"/>
      <c r="CT44" s="196"/>
      <c r="CU44" s="196"/>
      <c r="CV44" s="196"/>
      <c r="CW44" s="196"/>
      <c r="CX44" s="196"/>
      <c r="CY44" s="196"/>
      <c r="CZ44" s="196"/>
      <c r="DA44" s="196"/>
      <c r="DB44" s="196"/>
      <c r="DC44" s="196"/>
      <c r="DD44" s="196"/>
      <c r="DE44" s="196">
        <v>2374</v>
      </c>
      <c r="DF44" s="197">
        <v>1.4051918702488208E-3</v>
      </c>
    </row>
    <row r="45" spans="2:110" x14ac:dyDescent="0.2">
      <c r="B45" s="195" t="s">
        <v>261</v>
      </c>
      <c r="C45" s="196"/>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6"/>
      <c r="AO45" s="196"/>
      <c r="AP45" s="196"/>
      <c r="AQ45" s="196"/>
      <c r="AR45" s="196"/>
      <c r="AS45" s="196"/>
      <c r="AT45" s="196"/>
      <c r="AU45" s="196"/>
      <c r="AV45" s="196"/>
      <c r="AW45" s="196"/>
      <c r="AX45" s="196"/>
      <c r="AY45" s="196">
        <v>0</v>
      </c>
      <c r="AZ45" s="196">
        <v>0</v>
      </c>
      <c r="BA45" s="196">
        <v>0</v>
      </c>
      <c r="BB45" s="196"/>
      <c r="BC45" s="196"/>
      <c r="BD45" s="196"/>
      <c r="BE45" s="196"/>
      <c r="BF45" s="196"/>
      <c r="BG45" s="196">
        <v>0</v>
      </c>
      <c r="BH45" s="196"/>
      <c r="BI45" s="196"/>
      <c r="BJ45" s="196"/>
      <c r="BK45" s="196"/>
      <c r="BL45" s="196"/>
      <c r="BM45" s="196"/>
      <c r="BN45" s="196"/>
      <c r="BO45" s="196"/>
      <c r="BP45" s="196"/>
      <c r="BQ45" s="196"/>
      <c r="BR45" s="196">
        <v>0</v>
      </c>
      <c r="BS45" s="196">
        <v>0</v>
      </c>
      <c r="BT45" s="196"/>
      <c r="BU45" s="196"/>
      <c r="BV45" s="196"/>
      <c r="BW45" s="196"/>
      <c r="BX45" s="196">
        <v>0</v>
      </c>
      <c r="BY45" s="196"/>
      <c r="BZ45" s="196">
        <v>0</v>
      </c>
      <c r="CA45" s="196">
        <v>0</v>
      </c>
      <c r="CB45" s="196"/>
      <c r="CC45" s="196">
        <v>0</v>
      </c>
      <c r="CD45" s="196"/>
      <c r="CE45" s="196"/>
      <c r="CF45" s="196"/>
      <c r="CG45" s="196"/>
      <c r="CH45" s="196"/>
      <c r="CI45" s="196"/>
      <c r="CJ45" s="196">
        <v>0</v>
      </c>
      <c r="CK45" s="196"/>
      <c r="CL45" s="196">
        <v>0</v>
      </c>
      <c r="CM45" s="196">
        <v>0</v>
      </c>
      <c r="CN45" s="196"/>
      <c r="CO45" s="196"/>
      <c r="CP45" s="196"/>
      <c r="CQ45" s="196"/>
      <c r="CR45" s="196"/>
      <c r="CS45" s="196"/>
      <c r="CT45" s="196"/>
      <c r="CU45" s="196">
        <v>1</v>
      </c>
      <c r="CV45" s="196"/>
      <c r="CW45" s="196">
        <v>0</v>
      </c>
      <c r="CX45" s="196">
        <v>1</v>
      </c>
      <c r="CY45" s="196"/>
      <c r="CZ45" s="196">
        <v>0</v>
      </c>
      <c r="DA45" s="196"/>
      <c r="DB45" s="196">
        <v>0</v>
      </c>
      <c r="DC45" s="196"/>
      <c r="DD45" s="196">
        <v>0</v>
      </c>
      <c r="DE45" s="196">
        <v>1</v>
      </c>
      <c r="DF45" s="197">
        <v>5.919089596667316E-7</v>
      </c>
    </row>
    <row r="46" spans="2:110" x14ac:dyDescent="0.2">
      <c r="B46" s="195" t="s">
        <v>664</v>
      </c>
      <c r="C46" s="196">
        <v>0</v>
      </c>
      <c r="D46" s="196">
        <v>0</v>
      </c>
      <c r="E46" s="196"/>
      <c r="F46" s="196">
        <v>0</v>
      </c>
      <c r="G46" s="196">
        <v>2</v>
      </c>
      <c r="H46" s="196">
        <v>133</v>
      </c>
      <c r="I46" s="196"/>
      <c r="J46" s="196"/>
      <c r="K46" s="196"/>
      <c r="L46" s="196"/>
      <c r="M46" s="196">
        <v>135</v>
      </c>
      <c r="N46" s="196"/>
      <c r="O46" s="196">
        <v>104</v>
      </c>
      <c r="P46" s="196"/>
      <c r="Q46" s="196">
        <v>104</v>
      </c>
      <c r="R46" s="196">
        <v>0</v>
      </c>
      <c r="S46" s="196"/>
      <c r="T46" s="196">
        <v>0</v>
      </c>
      <c r="U46" s="196">
        <v>0</v>
      </c>
      <c r="V46" s="196">
        <v>0</v>
      </c>
      <c r="W46" s="196"/>
      <c r="X46" s="196">
        <v>0</v>
      </c>
      <c r="Y46" s="196">
        <v>0</v>
      </c>
      <c r="Z46" s="196">
        <v>128</v>
      </c>
      <c r="AA46" s="196"/>
      <c r="AB46" s="196">
        <v>128</v>
      </c>
      <c r="AC46" s="196">
        <v>69</v>
      </c>
      <c r="AD46" s="196"/>
      <c r="AE46" s="196"/>
      <c r="AF46" s="196">
        <v>34</v>
      </c>
      <c r="AG46" s="196"/>
      <c r="AH46" s="196">
        <v>5</v>
      </c>
      <c r="AI46" s="196"/>
      <c r="AJ46" s="196"/>
      <c r="AK46" s="196">
        <v>108</v>
      </c>
      <c r="AL46" s="196"/>
      <c r="AM46" s="196">
        <v>0</v>
      </c>
      <c r="AN46" s="196">
        <v>0</v>
      </c>
      <c r="AO46" s="196"/>
      <c r="AP46" s="196"/>
      <c r="AQ46" s="196">
        <v>0</v>
      </c>
      <c r="AR46" s="196">
        <v>0</v>
      </c>
      <c r="AS46" s="196">
        <v>0</v>
      </c>
      <c r="AT46" s="196">
        <v>0</v>
      </c>
      <c r="AU46" s="196">
        <v>0</v>
      </c>
      <c r="AV46" s="196"/>
      <c r="AW46" s="196">
        <v>0</v>
      </c>
      <c r="AX46" s="196">
        <v>0</v>
      </c>
      <c r="AY46" s="196">
        <v>1</v>
      </c>
      <c r="AZ46" s="196">
        <v>0</v>
      </c>
      <c r="BA46" s="196">
        <v>0</v>
      </c>
      <c r="BB46" s="196">
        <v>0</v>
      </c>
      <c r="BC46" s="196">
        <v>0</v>
      </c>
      <c r="BD46" s="196"/>
      <c r="BE46" s="196">
        <v>0</v>
      </c>
      <c r="BF46" s="196"/>
      <c r="BG46" s="196">
        <v>1</v>
      </c>
      <c r="BH46" s="196">
        <v>0</v>
      </c>
      <c r="BI46" s="196">
        <v>22</v>
      </c>
      <c r="BJ46" s="196">
        <v>9</v>
      </c>
      <c r="BK46" s="196">
        <v>0</v>
      </c>
      <c r="BL46" s="196">
        <v>0</v>
      </c>
      <c r="BM46" s="196"/>
      <c r="BN46" s="196">
        <v>31</v>
      </c>
      <c r="BO46" s="196"/>
      <c r="BP46" s="196">
        <v>0</v>
      </c>
      <c r="BQ46" s="196"/>
      <c r="BR46" s="196">
        <v>0</v>
      </c>
      <c r="BS46" s="196">
        <v>0</v>
      </c>
      <c r="BT46" s="196">
        <v>0</v>
      </c>
      <c r="BU46" s="196">
        <v>0</v>
      </c>
      <c r="BV46" s="196"/>
      <c r="BW46" s="196"/>
      <c r="BX46" s="196">
        <v>0</v>
      </c>
      <c r="BY46" s="196">
        <v>0</v>
      </c>
      <c r="BZ46" s="196">
        <v>0</v>
      </c>
      <c r="CA46" s="196">
        <v>1</v>
      </c>
      <c r="CB46" s="196">
        <v>0</v>
      </c>
      <c r="CC46" s="196">
        <v>1</v>
      </c>
      <c r="CD46" s="196"/>
      <c r="CE46" s="196"/>
      <c r="CF46" s="196"/>
      <c r="CG46" s="196"/>
      <c r="CH46" s="196"/>
      <c r="CI46" s="196"/>
      <c r="CJ46" s="196">
        <v>2</v>
      </c>
      <c r="CK46" s="196">
        <v>0</v>
      </c>
      <c r="CL46" s="196">
        <v>0</v>
      </c>
      <c r="CM46" s="196">
        <v>0</v>
      </c>
      <c r="CN46" s="196"/>
      <c r="CO46" s="196">
        <v>0</v>
      </c>
      <c r="CP46" s="196">
        <v>609</v>
      </c>
      <c r="CQ46" s="196">
        <v>68</v>
      </c>
      <c r="CR46" s="196">
        <v>336</v>
      </c>
      <c r="CS46" s="196">
        <v>1013</v>
      </c>
      <c r="CT46" s="196"/>
      <c r="CU46" s="196">
        <v>100</v>
      </c>
      <c r="CV46" s="196">
        <v>0</v>
      </c>
      <c r="CW46" s="196">
        <v>0</v>
      </c>
      <c r="CX46" s="196">
        <v>100</v>
      </c>
      <c r="CY46" s="196">
        <v>0</v>
      </c>
      <c r="CZ46" s="196">
        <v>0</v>
      </c>
      <c r="DA46" s="196">
        <v>0</v>
      </c>
      <c r="DB46" s="196">
        <v>55</v>
      </c>
      <c r="DC46" s="196">
        <v>58</v>
      </c>
      <c r="DD46" s="196">
        <v>113</v>
      </c>
      <c r="DE46" s="196">
        <v>1735</v>
      </c>
      <c r="DF46" s="197">
        <v>1.0269620450217792E-3</v>
      </c>
    </row>
    <row r="47" spans="2:110" x14ac:dyDescent="0.2">
      <c r="B47" s="198" t="s">
        <v>582</v>
      </c>
      <c r="C47" s="14">
        <v>0</v>
      </c>
      <c r="D47" s="14">
        <v>0</v>
      </c>
      <c r="E47" s="14"/>
      <c r="F47" s="14">
        <v>0</v>
      </c>
      <c r="G47" s="14">
        <v>8</v>
      </c>
      <c r="H47" s="14">
        <v>143</v>
      </c>
      <c r="I47" s="14">
        <v>0</v>
      </c>
      <c r="J47" s="14">
        <v>0</v>
      </c>
      <c r="K47" s="14">
        <v>0</v>
      </c>
      <c r="L47" s="14">
        <v>0</v>
      </c>
      <c r="M47" s="14">
        <v>151</v>
      </c>
      <c r="N47" s="14">
        <v>0</v>
      </c>
      <c r="O47" s="14">
        <v>7994</v>
      </c>
      <c r="P47" s="14">
        <v>0</v>
      </c>
      <c r="Q47" s="14">
        <v>7994</v>
      </c>
      <c r="R47" s="14">
        <v>0</v>
      </c>
      <c r="S47" s="14"/>
      <c r="T47" s="14">
        <v>0</v>
      </c>
      <c r="U47" s="14">
        <v>0</v>
      </c>
      <c r="V47" s="14">
        <v>0</v>
      </c>
      <c r="W47" s="14">
        <v>6</v>
      </c>
      <c r="X47" s="14">
        <v>0</v>
      </c>
      <c r="Y47" s="14">
        <v>6</v>
      </c>
      <c r="Z47" s="14">
        <v>129</v>
      </c>
      <c r="AA47" s="14">
        <v>0</v>
      </c>
      <c r="AB47" s="14">
        <v>129</v>
      </c>
      <c r="AC47" s="14">
        <v>78</v>
      </c>
      <c r="AD47" s="14"/>
      <c r="AE47" s="14"/>
      <c r="AF47" s="14">
        <v>34</v>
      </c>
      <c r="AG47" s="14"/>
      <c r="AH47" s="14">
        <v>15</v>
      </c>
      <c r="AI47" s="14">
        <v>0</v>
      </c>
      <c r="AJ47" s="14"/>
      <c r="AK47" s="14">
        <v>127</v>
      </c>
      <c r="AL47" s="14"/>
      <c r="AM47" s="14">
        <v>2</v>
      </c>
      <c r="AN47" s="14">
        <v>0</v>
      </c>
      <c r="AO47" s="14">
        <v>0</v>
      </c>
      <c r="AP47" s="14">
        <v>0</v>
      </c>
      <c r="AQ47" s="14">
        <v>0</v>
      </c>
      <c r="AR47" s="14">
        <v>0</v>
      </c>
      <c r="AS47" s="14">
        <v>0</v>
      </c>
      <c r="AT47" s="14">
        <v>0</v>
      </c>
      <c r="AU47" s="14">
        <v>0</v>
      </c>
      <c r="AV47" s="14"/>
      <c r="AW47" s="14">
        <v>0</v>
      </c>
      <c r="AX47" s="14">
        <v>0</v>
      </c>
      <c r="AY47" s="14">
        <v>951</v>
      </c>
      <c r="AZ47" s="14">
        <v>0</v>
      </c>
      <c r="BA47" s="14">
        <v>0</v>
      </c>
      <c r="BB47" s="14">
        <v>0</v>
      </c>
      <c r="BC47" s="14">
        <v>0</v>
      </c>
      <c r="BD47" s="14">
        <v>0</v>
      </c>
      <c r="BE47" s="14">
        <v>0</v>
      </c>
      <c r="BF47" s="14">
        <v>6</v>
      </c>
      <c r="BG47" s="14">
        <v>957</v>
      </c>
      <c r="BH47" s="14">
        <v>0</v>
      </c>
      <c r="BI47" s="14">
        <v>33</v>
      </c>
      <c r="BJ47" s="14">
        <v>480</v>
      </c>
      <c r="BK47" s="14">
        <v>15</v>
      </c>
      <c r="BL47" s="14">
        <v>0</v>
      </c>
      <c r="BM47" s="14"/>
      <c r="BN47" s="14">
        <v>528</v>
      </c>
      <c r="BO47" s="14"/>
      <c r="BP47" s="14">
        <v>0</v>
      </c>
      <c r="BQ47" s="14"/>
      <c r="BR47" s="14">
        <v>0</v>
      </c>
      <c r="BS47" s="14">
        <v>0</v>
      </c>
      <c r="BT47" s="14">
        <v>0</v>
      </c>
      <c r="BU47" s="14">
        <v>0</v>
      </c>
      <c r="BV47" s="14">
        <v>0</v>
      </c>
      <c r="BW47" s="14">
        <v>0</v>
      </c>
      <c r="BX47" s="14">
        <v>0</v>
      </c>
      <c r="BY47" s="14">
        <v>258</v>
      </c>
      <c r="BZ47" s="14">
        <v>0</v>
      </c>
      <c r="CA47" s="14">
        <v>733</v>
      </c>
      <c r="CB47" s="14">
        <v>0</v>
      </c>
      <c r="CC47" s="14">
        <v>992</v>
      </c>
      <c r="CD47" s="14">
        <v>0</v>
      </c>
      <c r="CE47" s="14">
        <v>0</v>
      </c>
      <c r="CF47" s="14">
        <v>0</v>
      </c>
      <c r="CG47" s="14"/>
      <c r="CH47" s="14">
        <v>0</v>
      </c>
      <c r="CI47" s="14"/>
      <c r="CJ47" s="14">
        <v>1983</v>
      </c>
      <c r="CK47" s="14">
        <v>0</v>
      </c>
      <c r="CL47" s="14">
        <v>0</v>
      </c>
      <c r="CM47" s="14">
        <v>0</v>
      </c>
      <c r="CN47" s="14"/>
      <c r="CO47" s="14">
        <v>0</v>
      </c>
      <c r="CP47" s="14">
        <v>628</v>
      </c>
      <c r="CQ47" s="14">
        <v>68</v>
      </c>
      <c r="CR47" s="14">
        <v>348</v>
      </c>
      <c r="CS47" s="14">
        <v>1044</v>
      </c>
      <c r="CT47" s="14">
        <v>0</v>
      </c>
      <c r="CU47" s="14">
        <v>109</v>
      </c>
      <c r="CV47" s="14">
        <v>0</v>
      </c>
      <c r="CW47" s="14">
        <v>0</v>
      </c>
      <c r="CX47" s="14">
        <v>109</v>
      </c>
      <c r="CY47" s="14">
        <v>3</v>
      </c>
      <c r="CZ47" s="14">
        <v>0</v>
      </c>
      <c r="DA47" s="14">
        <v>0</v>
      </c>
      <c r="DB47" s="14">
        <v>73</v>
      </c>
      <c r="DC47" s="14">
        <v>62</v>
      </c>
      <c r="DD47" s="14">
        <v>135</v>
      </c>
      <c r="DE47" s="14">
        <v>13168</v>
      </c>
      <c r="DF47" s="199">
        <v>7.7942571808915211E-3</v>
      </c>
    </row>
    <row r="48" spans="2:110" x14ac:dyDescent="0.2">
      <c r="B48" s="198" t="s">
        <v>583</v>
      </c>
      <c r="C48" s="14">
        <v>0</v>
      </c>
      <c r="D48" s="14">
        <v>0</v>
      </c>
      <c r="E48" s="14">
        <v>0</v>
      </c>
      <c r="F48" s="14">
        <v>0</v>
      </c>
      <c r="G48" s="14">
        <v>180</v>
      </c>
      <c r="H48" s="14">
        <v>8831</v>
      </c>
      <c r="I48" s="14">
        <v>0</v>
      </c>
      <c r="J48" s="14">
        <v>0</v>
      </c>
      <c r="K48" s="14">
        <v>0</v>
      </c>
      <c r="L48" s="14">
        <v>0</v>
      </c>
      <c r="M48" s="14">
        <v>9011</v>
      </c>
      <c r="N48" s="14">
        <v>0</v>
      </c>
      <c r="O48" s="14">
        <v>22052</v>
      </c>
      <c r="P48" s="14">
        <v>0</v>
      </c>
      <c r="Q48" s="14">
        <v>22052</v>
      </c>
      <c r="R48" s="14">
        <v>0</v>
      </c>
      <c r="S48" s="14">
        <v>0</v>
      </c>
      <c r="T48" s="14">
        <v>0</v>
      </c>
      <c r="U48" s="14">
        <v>0</v>
      </c>
      <c r="V48" s="14">
        <v>0</v>
      </c>
      <c r="W48" s="14">
        <v>8</v>
      </c>
      <c r="X48" s="14">
        <v>0</v>
      </c>
      <c r="Y48" s="14">
        <v>8</v>
      </c>
      <c r="Z48" s="14">
        <v>1261</v>
      </c>
      <c r="AA48" s="14">
        <v>0</v>
      </c>
      <c r="AB48" s="14">
        <v>1261</v>
      </c>
      <c r="AC48" s="14">
        <v>4749</v>
      </c>
      <c r="AD48" s="14">
        <v>138</v>
      </c>
      <c r="AE48" s="14">
        <v>35</v>
      </c>
      <c r="AF48" s="14">
        <v>319</v>
      </c>
      <c r="AG48" s="14">
        <v>0</v>
      </c>
      <c r="AH48" s="14">
        <v>234</v>
      </c>
      <c r="AI48" s="14">
        <v>2</v>
      </c>
      <c r="AJ48" s="14">
        <v>0</v>
      </c>
      <c r="AK48" s="14">
        <v>5477</v>
      </c>
      <c r="AL48" s="14">
        <v>0</v>
      </c>
      <c r="AM48" s="14">
        <v>345</v>
      </c>
      <c r="AN48" s="14">
        <v>0</v>
      </c>
      <c r="AO48" s="14">
        <v>0</v>
      </c>
      <c r="AP48" s="14">
        <v>0</v>
      </c>
      <c r="AQ48" s="14">
        <v>0</v>
      </c>
      <c r="AR48" s="14">
        <v>0</v>
      </c>
      <c r="AS48" s="14">
        <v>0</v>
      </c>
      <c r="AT48" s="14">
        <v>0</v>
      </c>
      <c r="AU48" s="14">
        <v>0</v>
      </c>
      <c r="AV48" s="14">
        <v>0</v>
      </c>
      <c r="AW48" s="14">
        <v>0</v>
      </c>
      <c r="AX48" s="14">
        <v>0</v>
      </c>
      <c r="AY48" s="14">
        <v>5645</v>
      </c>
      <c r="AZ48" s="14">
        <v>0</v>
      </c>
      <c r="BA48" s="14">
        <v>0</v>
      </c>
      <c r="BB48" s="14">
        <v>0</v>
      </c>
      <c r="BC48" s="14">
        <v>0</v>
      </c>
      <c r="BD48" s="14">
        <v>0</v>
      </c>
      <c r="BE48" s="14">
        <v>0</v>
      </c>
      <c r="BF48" s="14">
        <v>9</v>
      </c>
      <c r="BG48" s="14">
        <v>5654</v>
      </c>
      <c r="BH48" s="14">
        <v>0</v>
      </c>
      <c r="BI48" s="14">
        <v>95</v>
      </c>
      <c r="BJ48" s="14">
        <v>2725</v>
      </c>
      <c r="BK48" s="14">
        <v>74</v>
      </c>
      <c r="BL48" s="14">
        <v>0</v>
      </c>
      <c r="BM48" s="14"/>
      <c r="BN48" s="14">
        <v>2894</v>
      </c>
      <c r="BO48" s="14">
        <v>0</v>
      </c>
      <c r="BP48" s="14">
        <v>0</v>
      </c>
      <c r="BQ48" s="14"/>
      <c r="BR48" s="14">
        <v>0</v>
      </c>
      <c r="BS48" s="14">
        <v>0</v>
      </c>
      <c r="BT48" s="14">
        <v>0</v>
      </c>
      <c r="BU48" s="14">
        <v>0</v>
      </c>
      <c r="BV48" s="14">
        <v>0</v>
      </c>
      <c r="BW48" s="14">
        <v>0</v>
      </c>
      <c r="BX48" s="14">
        <v>0</v>
      </c>
      <c r="BY48" s="14">
        <v>343</v>
      </c>
      <c r="BZ48" s="14">
        <v>0</v>
      </c>
      <c r="CA48" s="14">
        <v>1558</v>
      </c>
      <c r="CB48" s="14">
        <v>0</v>
      </c>
      <c r="CC48" s="14">
        <v>2168</v>
      </c>
      <c r="CD48" s="14">
        <v>0</v>
      </c>
      <c r="CE48" s="14">
        <v>0</v>
      </c>
      <c r="CF48" s="14">
        <v>0</v>
      </c>
      <c r="CG48" s="14">
        <v>0</v>
      </c>
      <c r="CH48" s="14">
        <v>0</v>
      </c>
      <c r="CI48" s="14">
        <v>0</v>
      </c>
      <c r="CJ48" s="14">
        <v>4069</v>
      </c>
      <c r="CK48" s="14">
        <v>0</v>
      </c>
      <c r="CL48" s="14">
        <v>52</v>
      </c>
      <c r="CM48" s="14">
        <v>52</v>
      </c>
      <c r="CN48" s="14">
        <v>0</v>
      </c>
      <c r="CO48" s="14">
        <v>0</v>
      </c>
      <c r="CP48" s="14">
        <v>1026</v>
      </c>
      <c r="CQ48" s="14">
        <v>171</v>
      </c>
      <c r="CR48" s="14">
        <v>601</v>
      </c>
      <c r="CS48" s="14">
        <v>1798</v>
      </c>
      <c r="CT48" s="14">
        <v>688</v>
      </c>
      <c r="CU48" s="14">
        <v>1364</v>
      </c>
      <c r="CV48" s="14">
        <v>0</v>
      </c>
      <c r="CW48" s="14">
        <v>0</v>
      </c>
      <c r="CX48" s="14">
        <v>1364</v>
      </c>
      <c r="CY48" s="14">
        <v>6</v>
      </c>
      <c r="CZ48" s="14">
        <v>0</v>
      </c>
      <c r="DA48" s="14">
        <v>1301</v>
      </c>
      <c r="DB48" s="14">
        <v>1386</v>
      </c>
      <c r="DC48" s="14">
        <v>562</v>
      </c>
      <c r="DD48" s="14">
        <v>3249</v>
      </c>
      <c r="DE48" s="14">
        <v>57928</v>
      </c>
      <c r="DF48" s="199">
        <v>3.4288102215574427E-2</v>
      </c>
    </row>
    <row r="49" spans="2:110" x14ac:dyDescent="0.2">
      <c r="B49" s="195" t="s">
        <v>29</v>
      </c>
      <c r="C49" s="196"/>
      <c r="D49" s="196"/>
      <c r="E49" s="196"/>
      <c r="F49" s="196"/>
      <c r="G49" s="196"/>
      <c r="H49" s="196">
        <v>1</v>
      </c>
      <c r="I49" s="196"/>
      <c r="J49" s="196"/>
      <c r="K49" s="196"/>
      <c r="L49" s="196"/>
      <c r="M49" s="196">
        <v>1</v>
      </c>
      <c r="N49" s="196"/>
      <c r="O49" s="196">
        <v>29</v>
      </c>
      <c r="P49" s="196"/>
      <c r="Q49" s="196">
        <v>29</v>
      </c>
      <c r="R49" s="196">
        <v>0</v>
      </c>
      <c r="S49" s="196"/>
      <c r="T49" s="196"/>
      <c r="U49" s="196"/>
      <c r="V49" s="196">
        <v>0</v>
      </c>
      <c r="W49" s="196">
        <v>1</v>
      </c>
      <c r="X49" s="196"/>
      <c r="Y49" s="196">
        <v>1</v>
      </c>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v>34</v>
      </c>
      <c r="AZ49" s="196"/>
      <c r="BA49" s="196"/>
      <c r="BB49" s="196"/>
      <c r="BC49" s="196"/>
      <c r="BD49" s="196"/>
      <c r="BE49" s="196"/>
      <c r="BF49" s="196">
        <v>3</v>
      </c>
      <c r="BG49" s="196">
        <v>37</v>
      </c>
      <c r="BH49" s="196"/>
      <c r="BI49" s="196">
        <v>1</v>
      </c>
      <c r="BJ49" s="196">
        <v>30</v>
      </c>
      <c r="BK49" s="196"/>
      <c r="BL49" s="196"/>
      <c r="BM49" s="196"/>
      <c r="BN49" s="196">
        <v>31</v>
      </c>
      <c r="BO49" s="196"/>
      <c r="BP49" s="196"/>
      <c r="BQ49" s="196"/>
      <c r="BR49" s="196"/>
      <c r="BS49" s="196">
        <v>0</v>
      </c>
      <c r="BT49" s="196"/>
      <c r="BU49" s="196"/>
      <c r="BV49" s="196"/>
      <c r="BW49" s="196"/>
      <c r="BX49" s="196">
        <v>0</v>
      </c>
      <c r="BY49" s="196">
        <v>6</v>
      </c>
      <c r="BZ49" s="196"/>
      <c r="CA49" s="196">
        <v>4</v>
      </c>
      <c r="CB49" s="196">
        <v>0</v>
      </c>
      <c r="CC49" s="196">
        <v>9</v>
      </c>
      <c r="CD49" s="196"/>
      <c r="CE49" s="196"/>
      <c r="CF49" s="196"/>
      <c r="CG49" s="196"/>
      <c r="CH49" s="196">
        <v>0</v>
      </c>
      <c r="CI49" s="196"/>
      <c r="CJ49" s="196">
        <v>19</v>
      </c>
      <c r="CK49" s="196"/>
      <c r="CL49" s="196"/>
      <c r="CM49" s="196"/>
      <c r="CN49" s="196"/>
      <c r="CO49" s="196">
        <v>0</v>
      </c>
      <c r="CP49" s="196"/>
      <c r="CQ49" s="196"/>
      <c r="CR49" s="196"/>
      <c r="CS49" s="196"/>
      <c r="CT49" s="196"/>
      <c r="CU49" s="196"/>
      <c r="CV49" s="196"/>
      <c r="CW49" s="196"/>
      <c r="CX49" s="196"/>
      <c r="CY49" s="196">
        <v>1</v>
      </c>
      <c r="CZ49" s="196"/>
      <c r="DA49" s="196"/>
      <c r="DB49" s="196"/>
      <c r="DC49" s="196"/>
      <c r="DD49" s="196"/>
      <c r="DE49" s="196">
        <v>119</v>
      </c>
      <c r="DF49" s="197">
        <v>7.0437166200341064E-5</v>
      </c>
    </row>
    <row r="50" spans="2:110" x14ac:dyDescent="0.2">
      <c r="B50" s="195" t="s">
        <v>33</v>
      </c>
      <c r="C50" s="196">
        <v>0</v>
      </c>
      <c r="D50" s="196">
        <v>0</v>
      </c>
      <c r="E50" s="196"/>
      <c r="F50" s="196">
        <v>0</v>
      </c>
      <c r="G50" s="196"/>
      <c r="H50" s="196">
        <v>23</v>
      </c>
      <c r="I50" s="196">
        <v>0</v>
      </c>
      <c r="J50" s="196">
        <v>0</v>
      </c>
      <c r="K50" s="196"/>
      <c r="L50" s="196"/>
      <c r="M50" s="196">
        <v>23</v>
      </c>
      <c r="N50" s="196">
        <v>0</v>
      </c>
      <c r="O50" s="196">
        <v>73</v>
      </c>
      <c r="P50" s="196"/>
      <c r="Q50" s="196">
        <v>73</v>
      </c>
      <c r="R50" s="196">
        <v>0</v>
      </c>
      <c r="S50" s="196">
        <v>0</v>
      </c>
      <c r="T50" s="196">
        <v>0</v>
      </c>
      <c r="U50" s="196">
        <v>0</v>
      </c>
      <c r="V50" s="196">
        <v>0</v>
      </c>
      <c r="W50" s="196">
        <v>3</v>
      </c>
      <c r="X50" s="196">
        <v>0</v>
      </c>
      <c r="Y50" s="196">
        <v>3</v>
      </c>
      <c r="Z50" s="196">
        <v>461</v>
      </c>
      <c r="AA50" s="196"/>
      <c r="AB50" s="196">
        <v>461</v>
      </c>
      <c r="AC50" s="196">
        <v>8</v>
      </c>
      <c r="AD50" s="196">
        <v>0</v>
      </c>
      <c r="AE50" s="196">
        <v>0</v>
      </c>
      <c r="AF50" s="196">
        <v>3</v>
      </c>
      <c r="AG50" s="196">
        <v>5</v>
      </c>
      <c r="AH50" s="196">
        <v>6</v>
      </c>
      <c r="AI50" s="196"/>
      <c r="AJ50" s="196"/>
      <c r="AK50" s="196">
        <v>22</v>
      </c>
      <c r="AL50" s="196"/>
      <c r="AM50" s="196">
        <v>919</v>
      </c>
      <c r="AN50" s="196">
        <v>0</v>
      </c>
      <c r="AO50" s="196"/>
      <c r="AP50" s="196">
        <v>0</v>
      </c>
      <c r="AQ50" s="196">
        <v>0</v>
      </c>
      <c r="AR50" s="196">
        <v>0</v>
      </c>
      <c r="AS50" s="196">
        <v>0</v>
      </c>
      <c r="AT50" s="196">
        <v>0</v>
      </c>
      <c r="AU50" s="196">
        <v>0</v>
      </c>
      <c r="AV50" s="196">
        <v>0</v>
      </c>
      <c r="AW50" s="196">
        <v>0</v>
      </c>
      <c r="AX50" s="196">
        <v>0</v>
      </c>
      <c r="AY50" s="196">
        <v>21</v>
      </c>
      <c r="AZ50" s="196">
        <v>0</v>
      </c>
      <c r="BA50" s="196">
        <v>0</v>
      </c>
      <c r="BB50" s="196">
        <v>0</v>
      </c>
      <c r="BC50" s="196">
        <v>0</v>
      </c>
      <c r="BD50" s="196"/>
      <c r="BE50" s="196">
        <v>0</v>
      </c>
      <c r="BF50" s="196">
        <v>5</v>
      </c>
      <c r="BG50" s="196">
        <v>26</v>
      </c>
      <c r="BH50" s="196">
        <v>0</v>
      </c>
      <c r="BI50" s="196">
        <v>1</v>
      </c>
      <c r="BJ50" s="196">
        <v>57</v>
      </c>
      <c r="BK50" s="196">
        <v>0</v>
      </c>
      <c r="BL50" s="196">
        <v>0</v>
      </c>
      <c r="BM50" s="196"/>
      <c r="BN50" s="196">
        <v>58</v>
      </c>
      <c r="BO50" s="196">
        <v>1</v>
      </c>
      <c r="BP50" s="196">
        <v>0</v>
      </c>
      <c r="BQ50" s="196"/>
      <c r="BR50" s="196">
        <v>0</v>
      </c>
      <c r="BS50" s="196">
        <v>0</v>
      </c>
      <c r="BT50" s="196">
        <v>0</v>
      </c>
      <c r="BU50" s="196">
        <v>0</v>
      </c>
      <c r="BV50" s="196"/>
      <c r="BW50" s="196"/>
      <c r="BX50" s="196">
        <v>0</v>
      </c>
      <c r="BY50" s="196">
        <v>7</v>
      </c>
      <c r="BZ50" s="196">
        <v>0</v>
      </c>
      <c r="CA50" s="196">
        <v>6</v>
      </c>
      <c r="CB50" s="196">
        <v>0</v>
      </c>
      <c r="CC50" s="196">
        <v>15</v>
      </c>
      <c r="CD50" s="196">
        <v>0</v>
      </c>
      <c r="CE50" s="196"/>
      <c r="CF50" s="196">
        <v>0</v>
      </c>
      <c r="CG50" s="196">
        <v>0</v>
      </c>
      <c r="CH50" s="196">
        <v>0</v>
      </c>
      <c r="CI50" s="196"/>
      <c r="CJ50" s="196">
        <v>28</v>
      </c>
      <c r="CK50" s="196">
        <v>0</v>
      </c>
      <c r="CL50" s="196">
        <v>324</v>
      </c>
      <c r="CM50" s="196">
        <v>324</v>
      </c>
      <c r="CN50" s="196">
        <v>0</v>
      </c>
      <c r="CO50" s="196">
        <v>0</v>
      </c>
      <c r="CP50" s="196">
        <v>2322</v>
      </c>
      <c r="CQ50" s="196">
        <v>35</v>
      </c>
      <c r="CR50" s="196">
        <v>816</v>
      </c>
      <c r="CS50" s="196">
        <v>3173</v>
      </c>
      <c r="CT50" s="196">
        <v>26</v>
      </c>
      <c r="CU50" s="196">
        <v>529</v>
      </c>
      <c r="CV50" s="196">
        <v>0</v>
      </c>
      <c r="CW50" s="196">
        <v>0</v>
      </c>
      <c r="CX50" s="196">
        <v>529</v>
      </c>
      <c r="CY50" s="196">
        <v>4</v>
      </c>
      <c r="CZ50" s="196">
        <v>0</v>
      </c>
      <c r="DA50" s="196">
        <v>87</v>
      </c>
      <c r="DB50" s="196">
        <v>291</v>
      </c>
      <c r="DC50" s="196">
        <v>1097</v>
      </c>
      <c r="DD50" s="196">
        <v>1475</v>
      </c>
      <c r="DE50" s="196">
        <v>7145</v>
      </c>
      <c r="DF50" s="197">
        <v>4.2291895168187973E-3</v>
      </c>
    </row>
    <row r="51" spans="2:110" x14ac:dyDescent="0.2">
      <c r="B51" s="195" t="s">
        <v>38</v>
      </c>
      <c r="C51" s="196"/>
      <c r="D51" s="196"/>
      <c r="E51" s="196">
        <v>0</v>
      </c>
      <c r="F51" s="196">
        <v>0</v>
      </c>
      <c r="G51" s="196">
        <v>8</v>
      </c>
      <c r="H51" s="196">
        <v>41</v>
      </c>
      <c r="I51" s="196">
        <v>0</v>
      </c>
      <c r="J51" s="196">
        <v>0</v>
      </c>
      <c r="K51" s="196">
        <v>0</v>
      </c>
      <c r="L51" s="196">
        <v>0</v>
      </c>
      <c r="M51" s="196">
        <v>49</v>
      </c>
      <c r="N51" s="196">
        <v>0</v>
      </c>
      <c r="O51" s="196">
        <v>153</v>
      </c>
      <c r="P51" s="196">
        <v>0</v>
      </c>
      <c r="Q51" s="196">
        <v>153</v>
      </c>
      <c r="R51" s="196">
        <v>0</v>
      </c>
      <c r="S51" s="196"/>
      <c r="T51" s="196">
        <v>0</v>
      </c>
      <c r="U51" s="196"/>
      <c r="V51" s="196">
        <v>0</v>
      </c>
      <c r="W51" s="196">
        <v>79</v>
      </c>
      <c r="X51" s="196"/>
      <c r="Y51" s="196">
        <v>79</v>
      </c>
      <c r="Z51" s="196">
        <v>0</v>
      </c>
      <c r="AA51" s="196"/>
      <c r="AB51" s="196">
        <v>0</v>
      </c>
      <c r="AC51" s="196">
        <v>13</v>
      </c>
      <c r="AD51" s="196"/>
      <c r="AE51" s="196"/>
      <c r="AF51" s="196"/>
      <c r="AG51" s="196"/>
      <c r="AH51" s="196">
        <v>1</v>
      </c>
      <c r="AI51" s="196">
        <v>0</v>
      </c>
      <c r="AJ51" s="196"/>
      <c r="AK51" s="196">
        <v>14</v>
      </c>
      <c r="AL51" s="196"/>
      <c r="AM51" s="196"/>
      <c r="AN51" s="196"/>
      <c r="AO51" s="196"/>
      <c r="AP51" s="196">
        <v>0</v>
      </c>
      <c r="AQ51" s="196">
        <v>0</v>
      </c>
      <c r="AR51" s="196"/>
      <c r="AS51" s="196"/>
      <c r="AT51" s="196"/>
      <c r="AU51" s="196"/>
      <c r="AV51" s="196"/>
      <c r="AW51" s="196">
        <v>0</v>
      </c>
      <c r="AX51" s="196">
        <v>0</v>
      </c>
      <c r="AY51" s="196">
        <v>39</v>
      </c>
      <c r="AZ51" s="196">
        <v>0</v>
      </c>
      <c r="BA51" s="196">
        <v>0</v>
      </c>
      <c r="BB51" s="196">
        <v>0</v>
      </c>
      <c r="BC51" s="196">
        <v>0</v>
      </c>
      <c r="BD51" s="196">
        <v>0</v>
      </c>
      <c r="BE51" s="196">
        <v>0</v>
      </c>
      <c r="BF51" s="196">
        <v>113</v>
      </c>
      <c r="BG51" s="196">
        <v>152</v>
      </c>
      <c r="BH51" s="196">
        <v>0</v>
      </c>
      <c r="BI51" s="196">
        <v>13</v>
      </c>
      <c r="BJ51" s="196">
        <v>48</v>
      </c>
      <c r="BK51" s="196"/>
      <c r="BL51" s="196"/>
      <c r="BM51" s="196"/>
      <c r="BN51" s="196">
        <v>61</v>
      </c>
      <c r="BO51" s="196"/>
      <c r="BP51" s="196">
        <v>0</v>
      </c>
      <c r="BQ51" s="196"/>
      <c r="BR51" s="196">
        <v>0</v>
      </c>
      <c r="BS51" s="196">
        <v>0</v>
      </c>
      <c r="BT51" s="196"/>
      <c r="BU51" s="196">
        <v>0</v>
      </c>
      <c r="BV51" s="196"/>
      <c r="BW51" s="196"/>
      <c r="BX51" s="196">
        <v>0</v>
      </c>
      <c r="BY51" s="196">
        <v>29</v>
      </c>
      <c r="BZ51" s="196">
        <v>0</v>
      </c>
      <c r="CA51" s="196">
        <v>38</v>
      </c>
      <c r="CB51" s="196">
        <v>0</v>
      </c>
      <c r="CC51" s="196">
        <v>15</v>
      </c>
      <c r="CD51" s="196">
        <v>0</v>
      </c>
      <c r="CE51" s="196">
        <v>0</v>
      </c>
      <c r="CF51" s="196">
        <v>0</v>
      </c>
      <c r="CG51" s="196"/>
      <c r="CH51" s="196">
        <v>0</v>
      </c>
      <c r="CI51" s="196"/>
      <c r="CJ51" s="196">
        <v>82</v>
      </c>
      <c r="CK51" s="196"/>
      <c r="CL51" s="196"/>
      <c r="CM51" s="196"/>
      <c r="CN51" s="196"/>
      <c r="CO51" s="196">
        <v>0</v>
      </c>
      <c r="CP51" s="196">
        <v>1</v>
      </c>
      <c r="CQ51" s="196">
        <v>1</v>
      </c>
      <c r="CR51" s="196">
        <v>0</v>
      </c>
      <c r="CS51" s="196">
        <v>2</v>
      </c>
      <c r="CT51" s="196">
        <v>38</v>
      </c>
      <c r="CU51" s="196"/>
      <c r="CV51" s="196"/>
      <c r="CW51" s="196"/>
      <c r="CX51" s="196"/>
      <c r="CY51" s="196">
        <v>90</v>
      </c>
      <c r="CZ51" s="196">
        <v>0</v>
      </c>
      <c r="DA51" s="196"/>
      <c r="DB51" s="196">
        <v>3</v>
      </c>
      <c r="DC51" s="196">
        <v>18</v>
      </c>
      <c r="DD51" s="196">
        <v>21</v>
      </c>
      <c r="DE51" s="196">
        <v>741</v>
      </c>
      <c r="DF51" s="197">
        <v>4.3860453911304809E-4</v>
      </c>
    </row>
    <row r="52" spans="2:110" x14ac:dyDescent="0.2">
      <c r="B52" s="195" t="s">
        <v>93</v>
      </c>
      <c r="C52" s="196">
        <v>0</v>
      </c>
      <c r="D52" s="196">
        <v>0</v>
      </c>
      <c r="E52" s="196">
        <v>0</v>
      </c>
      <c r="F52" s="196">
        <v>0</v>
      </c>
      <c r="G52" s="196"/>
      <c r="H52" s="196">
        <v>20</v>
      </c>
      <c r="I52" s="196"/>
      <c r="J52" s="196">
        <v>0</v>
      </c>
      <c r="K52" s="196"/>
      <c r="L52" s="196"/>
      <c r="M52" s="196">
        <v>20</v>
      </c>
      <c r="N52" s="196">
        <v>0</v>
      </c>
      <c r="O52" s="196">
        <v>144</v>
      </c>
      <c r="P52" s="196">
        <v>0</v>
      </c>
      <c r="Q52" s="196">
        <v>144</v>
      </c>
      <c r="R52" s="196">
        <v>0</v>
      </c>
      <c r="S52" s="196">
        <v>0</v>
      </c>
      <c r="T52" s="196">
        <v>0</v>
      </c>
      <c r="U52" s="196"/>
      <c r="V52" s="196">
        <v>0</v>
      </c>
      <c r="W52" s="196">
        <v>1</v>
      </c>
      <c r="X52" s="196">
        <v>0</v>
      </c>
      <c r="Y52" s="196">
        <v>1</v>
      </c>
      <c r="Z52" s="196">
        <v>56</v>
      </c>
      <c r="AA52" s="196"/>
      <c r="AB52" s="196">
        <v>56</v>
      </c>
      <c r="AC52" s="196">
        <v>32</v>
      </c>
      <c r="AD52" s="196"/>
      <c r="AE52" s="196">
        <v>0</v>
      </c>
      <c r="AF52" s="196">
        <v>0</v>
      </c>
      <c r="AG52" s="196">
        <v>1</v>
      </c>
      <c r="AH52" s="196">
        <v>1</v>
      </c>
      <c r="AI52" s="196"/>
      <c r="AJ52" s="196"/>
      <c r="AK52" s="196">
        <v>34</v>
      </c>
      <c r="AL52" s="196"/>
      <c r="AM52" s="196">
        <v>0</v>
      </c>
      <c r="AN52" s="196">
        <v>0</v>
      </c>
      <c r="AO52" s="196">
        <v>0</v>
      </c>
      <c r="AP52" s="196">
        <v>0</v>
      </c>
      <c r="AQ52" s="196">
        <v>0</v>
      </c>
      <c r="AR52" s="196">
        <v>0</v>
      </c>
      <c r="AS52" s="196">
        <v>0</v>
      </c>
      <c r="AT52" s="196">
        <v>0</v>
      </c>
      <c r="AU52" s="196">
        <v>0</v>
      </c>
      <c r="AV52" s="196">
        <v>0</v>
      </c>
      <c r="AW52" s="196">
        <v>0</v>
      </c>
      <c r="AX52" s="196">
        <v>0</v>
      </c>
      <c r="AY52" s="196">
        <v>72</v>
      </c>
      <c r="AZ52" s="196">
        <v>0</v>
      </c>
      <c r="BA52" s="196">
        <v>0</v>
      </c>
      <c r="BB52" s="196">
        <v>0</v>
      </c>
      <c r="BC52" s="196">
        <v>0</v>
      </c>
      <c r="BD52" s="196">
        <v>0</v>
      </c>
      <c r="BE52" s="196">
        <v>0</v>
      </c>
      <c r="BF52" s="196">
        <v>0</v>
      </c>
      <c r="BG52" s="196">
        <v>72</v>
      </c>
      <c r="BH52" s="196">
        <v>0</v>
      </c>
      <c r="BI52" s="196">
        <v>14</v>
      </c>
      <c r="BJ52" s="196">
        <v>31</v>
      </c>
      <c r="BK52" s="196">
        <v>0</v>
      </c>
      <c r="BL52" s="196">
        <v>0</v>
      </c>
      <c r="BM52" s="196"/>
      <c r="BN52" s="196">
        <v>45</v>
      </c>
      <c r="BO52" s="196">
        <v>0</v>
      </c>
      <c r="BP52" s="196">
        <v>0</v>
      </c>
      <c r="BQ52" s="196">
        <v>0</v>
      </c>
      <c r="BR52" s="196">
        <v>0</v>
      </c>
      <c r="BS52" s="196">
        <v>0</v>
      </c>
      <c r="BT52" s="196">
        <v>0</v>
      </c>
      <c r="BU52" s="196">
        <v>0</v>
      </c>
      <c r="BV52" s="196"/>
      <c r="BW52" s="196"/>
      <c r="BX52" s="196">
        <v>0</v>
      </c>
      <c r="BY52" s="196">
        <v>17</v>
      </c>
      <c r="BZ52" s="196">
        <v>0</v>
      </c>
      <c r="CA52" s="196">
        <v>7</v>
      </c>
      <c r="CB52" s="196">
        <v>0</v>
      </c>
      <c r="CC52" s="196">
        <v>5</v>
      </c>
      <c r="CD52" s="196">
        <v>0</v>
      </c>
      <c r="CE52" s="196">
        <v>0</v>
      </c>
      <c r="CF52" s="196">
        <v>0</v>
      </c>
      <c r="CG52" s="196">
        <v>0</v>
      </c>
      <c r="CH52" s="196">
        <v>0</v>
      </c>
      <c r="CI52" s="196"/>
      <c r="CJ52" s="196">
        <v>29</v>
      </c>
      <c r="CK52" s="196">
        <v>0</v>
      </c>
      <c r="CL52" s="196">
        <v>16</v>
      </c>
      <c r="CM52" s="196">
        <v>16</v>
      </c>
      <c r="CN52" s="196">
        <v>0</v>
      </c>
      <c r="CO52" s="196">
        <v>0</v>
      </c>
      <c r="CP52" s="196">
        <v>181</v>
      </c>
      <c r="CQ52" s="196">
        <v>2</v>
      </c>
      <c r="CR52" s="196">
        <v>58</v>
      </c>
      <c r="CS52" s="196">
        <v>241</v>
      </c>
      <c r="CT52" s="196">
        <v>4</v>
      </c>
      <c r="CU52" s="196">
        <v>60</v>
      </c>
      <c r="CV52" s="196">
        <v>0</v>
      </c>
      <c r="CW52" s="196">
        <v>0</v>
      </c>
      <c r="CX52" s="196">
        <v>60</v>
      </c>
      <c r="CY52" s="196">
        <v>1</v>
      </c>
      <c r="CZ52" s="196">
        <v>0</v>
      </c>
      <c r="DA52" s="196">
        <v>23</v>
      </c>
      <c r="DB52" s="196">
        <v>40</v>
      </c>
      <c r="DC52" s="196">
        <v>199</v>
      </c>
      <c r="DD52" s="196">
        <v>262</v>
      </c>
      <c r="DE52" s="196">
        <v>985</v>
      </c>
      <c r="DF52" s="197">
        <v>5.8303032527173056E-4</v>
      </c>
    </row>
    <row r="53" spans="2:110" x14ac:dyDescent="0.2">
      <c r="B53" s="195" t="s">
        <v>126</v>
      </c>
      <c r="C53" s="196"/>
      <c r="D53" s="196">
        <v>0</v>
      </c>
      <c r="E53" s="196">
        <v>0</v>
      </c>
      <c r="F53" s="196">
        <v>0</v>
      </c>
      <c r="G53" s="196"/>
      <c r="H53" s="196">
        <v>13</v>
      </c>
      <c r="I53" s="196">
        <v>0</v>
      </c>
      <c r="J53" s="196">
        <v>0</v>
      </c>
      <c r="K53" s="196">
        <v>0</v>
      </c>
      <c r="L53" s="196"/>
      <c r="M53" s="196">
        <v>13</v>
      </c>
      <c r="N53" s="196"/>
      <c r="O53" s="196">
        <v>695</v>
      </c>
      <c r="P53" s="196"/>
      <c r="Q53" s="196">
        <v>695</v>
      </c>
      <c r="R53" s="196">
        <v>0</v>
      </c>
      <c r="S53" s="196"/>
      <c r="T53" s="196">
        <v>0</v>
      </c>
      <c r="U53" s="196"/>
      <c r="V53" s="196">
        <v>0</v>
      </c>
      <c r="W53" s="196">
        <v>27</v>
      </c>
      <c r="X53" s="196"/>
      <c r="Y53" s="196">
        <v>27</v>
      </c>
      <c r="Z53" s="196"/>
      <c r="AA53" s="196"/>
      <c r="AB53" s="196"/>
      <c r="AC53" s="196">
        <v>4</v>
      </c>
      <c r="AD53" s="196"/>
      <c r="AE53" s="196">
        <v>0</v>
      </c>
      <c r="AF53" s="196">
        <v>0</v>
      </c>
      <c r="AG53" s="196"/>
      <c r="AH53" s="196"/>
      <c r="AI53" s="196"/>
      <c r="AJ53" s="196"/>
      <c r="AK53" s="196">
        <v>4</v>
      </c>
      <c r="AL53" s="196"/>
      <c r="AM53" s="196">
        <v>0</v>
      </c>
      <c r="AN53" s="196"/>
      <c r="AO53" s="196"/>
      <c r="AP53" s="196"/>
      <c r="AQ53" s="196"/>
      <c r="AR53" s="196"/>
      <c r="AS53" s="196"/>
      <c r="AT53" s="196"/>
      <c r="AU53" s="196"/>
      <c r="AV53" s="196"/>
      <c r="AW53" s="196"/>
      <c r="AX53" s="196"/>
      <c r="AY53" s="196">
        <v>338</v>
      </c>
      <c r="AZ53" s="196">
        <v>0</v>
      </c>
      <c r="BA53" s="196">
        <v>0</v>
      </c>
      <c r="BB53" s="196"/>
      <c r="BC53" s="196">
        <v>0</v>
      </c>
      <c r="BD53" s="196"/>
      <c r="BE53" s="196">
        <v>0</v>
      </c>
      <c r="BF53" s="196">
        <v>57</v>
      </c>
      <c r="BG53" s="196">
        <v>395</v>
      </c>
      <c r="BH53" s="196">
        <v>0</v>
      </c>
      <c r="BI53" s="196">
        <v>9</v>
      </c>
      <c r="BJ53" s="196">
        <v>791</v>
      </c>
      <c r="BK53" s="196"/>
      <c r="BL53" s="196">
        <v>0</v>
      </c>
      <c r="BM53" s="196"/>
      <c r="BN53" s="196">
        <v>800</v>
      </c>
      <c r="BO53" s="196"/>
      <c r="BP53" s="196">
        <v>0</v>
      </c>
      <c r="BQ53" s="196"/>
      <c r="BR53" s="196">
        <v>0</v>
      </c>
      <c r="BS53" s="196">
        <v>0</v>
      </c>
      <c r="BT53" s="196"/>
      <c r="BU53" s="196">
        <v>0</v>
      </c>
      <c r="BV53" s="196"/>
      <c r="BW53" s="196"/>
      <c r="BX53" s="196">
        <v>0</v>
      </c>
      <c r="BY53" s="196">
        <v>11</v>
      </c>
      <c r="BZ53" s="196">
        <v>0</v>
      </c>
      <c r="CA53" s="196">
        <v>9</v>
      </c>
      <c r="CB53" s="196">
        <v>0</v>
      </c>
      <c r="CC53" s="196">
        <v>602</v>
      </c>
      <c r="CD53" s="196">
        <v>0</v>
      </c>
      <c r="CE53" s="196">
        <v>0</v>
      </c>
      <c r="CF53" s="196">
        <v>0</v>
      </c>
      <c r="CG53" s="196"/>
      <c r="CH53" s="196">
        <v>0</v>
      </c>
      <c r="CI53" s="196"/>
      <c r="CJ53" s="196">
        <v>622</v>
      </c>
      <c r="CK53" s="196"/>
      <c r="CL53" s="196"/>
      <c r="CM53" s="196"/>
      <c r="CN53" s="196"/>
      <c r="CO53" s="196">
        <v>0</v>
      </c>
      <c r="CP53" s="196">
        <v>1</v>
      </c>
      <c r="CQ53" s="196"/>
      <c r="CR53" s="196">
        <v>1</v>
      </c>
      <c r="CS53" s="196">
        <v>2</v>
      </c>
      <c r="CT53" s="196">
        <v>41</v>
      </c>
      <c r="CU53" s="196">
        <v>3</v>
      </c>
      <c r="CV53" s="196"/>
      <c r="CW53" s="196"/>
      <c r="CX53" s="196">
        <v>3</v>
      </c>
      <c r="CY53" s="196">
        <v>31</v>
      </c>
      <c r="CZ53" s="196">
        <v>0</v>
      </c>
      <c r="DA53" s="196">
        <v>0</v>
      </c>
      <c r="DB53" s="196">
        <v>1</v>
      </c>
      <c r="DC53" s="196">
        <v>0</v>
      </c>
      <c r="DD53" s="196">
        <v>1</v>
      </c>
      <c r="DE53" s="196">
        <v>2634</v>
      </c>
      <c r="DF53" s="197">
        <v>1.5590881997621709E-3</v>
      </c>
    </row>
    <row r="54" spans="2:110" x14ac:dyDescent="0.2">
      <c r="B54" s="195" t="s">
        <v>128</v>
      </c>
      <c r="C54" s="196"/>
      <c r="D54" s="196"/>
      <c r="E54" s="196"/>
      <c r="F54" s="196"/>
      <c r="G54" s="196"/>
      <c r="H54" s="196">
        <v>85</v>
      </c>
      <c r="I54" s="196">
        <v>0</v>
      </c>
      <c r="J54" s="196">
        <v>0</v>
      </c>
      <c r="K54" s="196">
        <v>0</v>
      </c>
      <c r="L54" s="196"/>
      <c r="M54" s="196">
        <v>85</v>
      </c>
      <c r="N54" s="196"/>
      <c r="O54" s="196">
        <v>68</v>
      </c>
      <c r="P54" s="196"/>
      <c r="Q54" s="196">
        <v>68</v>
      </c>
      <c r="R54" s="196">
        <v>0</v>
      </c>
      <c r="S54" s="196"/>
      <c r="T54" s="196"/>
      <c r="U54" s="196"/>
      <c r="V54" s="196">
        <v>0</v>
      </c>
      <c r="W54" s="196">
        <v>0</v>
      </c>
      <c r="X54" s="196"/>
      <c r="Y54" s="196">
        <v>0</v>
      </c>
      <c r="Z54" s="196"/>
      <c r="AA54" s="196"/>
      <c r="AB54" s="196"/>
      <c r="AC54" s="196">
        <v>10</v>
      </c>
      <c r="AD54" s="196"/>
      <c r="AE54" s="196"/>
      <c r="AF54" s="196">
        <v>2</v>
      </c>
      <c r="AG54" s="196"/>
      <c r="AH54" s="196"/>
      <c r="AI54" s="196"/>
      <c r="AJ54" s="196"/>
      <c r="AK54" s="196">
        <v>12</v>
      </c>
      <c r="AL54" s="196"/>
      <c r="AM54" s="196"/>
      <c r="AN54" s="196"/>
      <c r="AO54" s="196"/>
      <c r="AP54" s="196"/>
      <c r="AQ54" s="196"/>
      <c r="AR54" s="196"/>
      <c r="AS54" s="196"/>
      <c r="AT54" s="196"/>
      <c r="AU54" s="196"/>
      <c r="AV54" s="196"/>
      <c r="AW54" s="196"/>
      <c r="AX54" s="196"/>
      <c r="AY54" s="196">
        <v>14</v>
      </c>
      <c r="AZ54" s="196"/>
      <c r="BA54" s="196">
        <v>0</v>
      </c>
      <c r="BB54" s="196"/>
      <c r="BC54" s="196">
        <v>0</v>
      </c>
      <c r="BD54" s="196"/>
      <c r="BE54" s="196">
        <v>0</v>
      </c>
      <c r="BF54" s="196">
        <v>0</v>
      </c>
      <c r="BG54" s="196">
        <v>14</v>
      </c>
      <c r="BH54" s="196"/>
      <c r="BI54" s="196">
        <v>0</v>
      </c>
      <c r="BJ54" s="196">
        <v>68</v>
      </c>
      <c r="BK54" s="196">
        <v>2</v>
      </c>
      <c r="BL54" s="196"/>
      <c r="BM54" s="196"/>
      <c r="BN54" s="196">
        <v>70</v>
      </c>
      <c r="BO54" s="196"/>
      <c r="BP54" s="196"/>
      <c r="BQ54" s="196"/>
      <c r="BR54" s="196">
        <v>0</v>
      </c>
      <c r="BS54" s="196">
        <v>0</v>
      </c>
      <c r="BT54" s="196"/>
      <c r="BU54" s="196">
        <v>0</v>
      </c>
      <c r="BV54" s="196"/>
      <c r="BW54" s="196"/>
      <c r="BX54" s="196">
        <v>0</v>
      </c>
      <c r="BY54" s="196">
        <v>2</v>
      </c>
      <c r="BZ54" s="196">
        <v>0</v>
      </c>
      <c r="CA54" s="196">
        <v>8</v>
      </c>
      <c r="CB54" s="196">
        <v>0</v>
      </c>
      <c r="CC54" s="196">
        <v>4</v>
      </c>
      <c r="CD54" s="196"/>
      <c r="CE54" s="196"/>
      <c r="CF54" s="196">
        <v>0</v>
      </c>
      <c r="CG54" s="196"/>
      <c r="CH54" s="196">
        <v>0</v>
      </c>
      <c r="CI54" s="196"/>
      <c r="CJ54" s="196">
        <v>14</v>
      </c>
      <c r="CK54" s="196"/>
      <c r="CL54" s="196"/>
      <c r="CM54" s="196"/>
      <c r="CN54" s="196"/>
      <c r="CO54" s="196">
        <v>0</v>
      </c>
      <c r="CP54" s="196">
        <v>0</v>
      </c>
      <c r="CQ54" s="196"/>
      <c r="CR54" s="196"/>
      <c r="CS54" s="196">
        <v>0</v>
      </c>
      <c r="CT54" s="196">
        <v>156</v>
      </c>
      <c r="CU54" s="196"/>
      <c r="CV54" s="196"/>
      <c r="CW54" s="196"/>
      <c r="CX54" s="196"/>
      <c r="CY54" s="196">
        <v>0</v>
      </c>
      <c r="CZ54" s="196">
        <v>0</v>
      </c>
      <c r="DA54" s="196"/>
      <c r="DB54" s="196"/>
      <c r="DC54" s="196"/>
      <c r="DD54" s="196"/>
      <c r="DE54" s="196">
        <v>419</v>
      </c>
      <c r="DF54" s="197">
        <v>2.4800985410036052E-4</v>
      </c>
    </row>
    <row r="55" spans="2:110" x14ac:dyDescent="0.2">
      <c r="B55" s="195" t="s">
        <v>154</v>
      </c>
      <c r="C55" s="196"/>
      <c r="D55" s="196">
        <v>0</v>
      </c>
      <c r="E55" s="196"/>
      <c r="F55" s="196">
        <v>0</v>
      </c>
      <c r="G55" s="196">
        <v>0</v>
      </c>
      <c r="H55" s="196">
        <v>2</v>
      </c>
      <c r="I55" s="196"/>
      <c r="J55" s="196">
        <v>0</v>
      </c>
      <c r="K55" s="196"/>
      <c r="L55" s="196"/>
      <c r="M55" s="196">
        <v>2</v>
      </c>
      <c r="N55" s="196"/>
      <c r="O55" s="196">
        <v>79</v>
      </c>
      <c r="P55" s="196">
        <v>0</v>
      </c>
      <c r="Q55" s="196">
        <v>79</v>
      </c>
      <c r="R55" s="196">
        <v>0</v>
      </c>
      <c r="S55" s="196"/>
      <c r="T55" s="196"/>
      <c r="U55" s="196"/>
      <c r="V55" s="196">
        <v>0</v>
      </c>
      <c r="W55" s="196">
        <v>5</v>
      </c>
      <c r="X55" s="196"/>
      <c r="Y55" s="196">
        <v>5</v>
      </c>
      <c r="Z55" s="196">
        <v>0</v>
      </c>
      <c r="AA55" s="196"/>
      <c r="AB55" s="196">
        <v>0</v>
      </c>
      <c r="AC55" s="196"/>
      <c r="AD55" s="196"/>
      <c r="AE55" s="196"/>
      <c r="AF55" s="196">
        <v>0</v>
      </c>
      <c r="AG55" s="196"/>
      <c r="AH55" s="196">
        <v>1</v>
      </c>
      <c r="AI55" s="196">
        <v>0</v>
      </c>
      <c r="AJ55" s="196"/>
      <c r="AK55" s="196">
        <v>1</v>
      </c>
      <c r="AL55" s="196"/>
      <c r="AM55" s="196"/>
      <c r="AN55" s="196"/>
      <c r="AO55" s="196"/>
      <c r="AP55" s="196">
        <v>0</v>
      </c>
      <c r="AQ55" s="196"/>
      <c r="AR55" s="196"/>
      <c r="AS55" s="196"/>
      <c r="AT55" s="196">
        <v>0</v>
      </c>
      <c r="AU55" s="196"/>
      <c r="AV55" s="196"/>
      <c r="AW55" s="196"/>
      <c r="AX55" s="196">
        <v>0</v>
      </c>
      <c r="AY55" s="196">
        <v>71</v>
      </c>
      <c r="AZ55" s="196">
        <v>0</v>
      </c>
      <c r="BA55" s="196">
        <v>0</v>
      </c>
      <c r="BB55" s="196"/>
      <c r="BC55" s="196">
        <v>0</v>
      </c>
      <c r="BD55" s="196">
        <v>0</v>
      </c>
      <c r="BE55" s="196">
        <v>0</v>
      </c>
      <c r="BF55" s="196">
        <v>5</v>
      </c>
      <c r="BG55" s="196">
        <v>76</v>
      </c>
      <c r="BH55" s="196">
        <v>0</v>
      </c>
      <c r="BI55" s="196">
        <v>3</v>
      </c>
      <c r="BJ55" s="196">
        <v>104</v>
      </c>
      <c r="BK55" s="196"/>
      <c r="BL55" s="196">
        <v>0</v>
      </c>
      <c r="BM55" s="196"/>
      <c r="BN55" s="196">
        <v>107</v>
      </c>
      <c r="BO55" s="196"/>
      <c r="BP55" s="196">
        <v>0</v>
      </c>
      <c r="BQ55" s="196"/>
      <c r="BR55" s="196">
        <v>0</v>
      </c>
      <c r="BS55" s="196">
        <v>0</v>
      </c>
      <c r="BT55" s="196">
        <v>0</v>
      </c>
      <c r="BU55" s="196">
        <v>0</v>
      </c>
      <c r="BV55" s="196"/>
      <c r="BW55" s="196"/>
      <c r="BX55" s="196">
        <v>0</v>
      </c>
      <c r="BY55" s="196">
        <v>20</v>
      </c>
      <c r="BZ55" s="196">
        <v>0</v>
      </c>
      <c r="CA55" s="196">
        <v>14</v>
      </c>
      <c r="CB55" s="196">
        <v>0</v>
      </c>
      <c r="CC55" s="196">
        <v>4</v>
      </c>
      <c r="CD55" s="196">
        <v>0</v>
      </c>
      <c r="CE55" s="196">
        <v>0</v>
      </c>
      <c r="CF55" s="196">
        <v>0</v>
      </c>
      <c r="CG55" s="196"/>
      <c r="CH55" s="196">
        <v>0</v>
      </c>
      <c r="CI55" s="196"/>
      <c r="CJ55" s="196">
        <v>38</v>
      </c>
      <c r="CK55" s="196"/>
      <c r="CL55" s="196"/>
      <c r="CM55" s="196"/>
      <c r="CN55" s="196"/>
      <c r="CO55" s="196">
        <v>0</v>
      </c>
      <c r="CP55" s="196">
        <v>0</v>
      </c>
      <c r="CQ55" s="196"/>
      <c r="CR55" s="196"/>
      <c r="CS55" s="196">
        <v>0</v>
      </c>
      <c r="CT55" s="196"/>
      <c r="CU55" s="196"/>
      <c r="CV55" s="196"/>
      <c r="CW55" s="196"/>
      <c r="CX55" s="196"/>
      <c r="CY55" s="196">
        <v>4</v>
      </c>
      <c r="CZ55" s="196">
        <v>0</v>
      </c>
      <c r="DA55" s="196"/>
      <c r="DB55" s="196">
        <v>1</v>
      </c>
      <c r="DC55" s="196">
        <v>0</v>
      </c>
      <c r="DD55" s="196">
        <v>1</v>
      </c>
      <c r="DE55" s="196">
        <v>313</v>
      </c>
      <c r="DF55" s="197">
        <v>1.85267504375687E-4</v>
      </c>
    </row>
    <row r="56" spans="2:110" x14ac:dyDescent="0.2">
      <c r="B56" s="195" t="s">
        <v>195</v>
      </c>
      <c r="C56" s="196">
        <v>0</v>
      </c>
      <c r="D56" s="196">
        <v>0</v>
      </c>
      <c r="E56" s="196">
        <v>0</v>
      </c>
      <c r="F56" s="196">
        <v>0</v>
      </c>
      <c r="G56" s="196">
        <v>1015</v>
      </c>
      <c r="H56" s="196">
        <v>1337</v>
      </c>
      <c r="I56" s="196">
        <v>0</v>
      </c>
      <c r="J56" s="196">
        <v>0</v>
      </c>
      <c r="K56" s="196">
        <v>0</v>
      </c>
      <c r="L56" s="196">
        <v>0</v>
      </c>
      <c r="M56" s="196">
        <v>2352</v>
      </c>
      <c r="N56" s="196">
        <v>0</v>
      </c>
      <c r="O56" s="196">
        <v>3639</v>
      </c>
      <c r="P56" s="196">
        <v>7</v>
      </c>
      <c r="Q56" s="196">
        <v>3646</v>
      </c>
      <c r="R56" s="196">
        <v>0</v>
      </c>
      <c r="S56" s="196">
        <v>0</v>
      </c>
      <c r="T56" s="196">
        <v>0</v>
      </c>
      <c r="U56" s="196">
        <v>0</v>
      </c>
      <c r="V56" s="196">
        <v>0</v>
      </c>
      <c r="W56" s="196">
        <v>22143</v>
      </c>
      <c r="X56" s="196">
        <v>0</v>
      </c>
      <c r="Y56" s="196">
        <v>22143</v>
      </c>
      <c r="Z56" s="196">
        <v>185</v>
      </c>
      <c r="AA56" s="196"/>
      <c r="AB56" s="196">
        <v>185</v>
      </c>
      <c r="AC56" s="196">
        <v>94</v>
      </c>
      <c r="AD56" s="196">
        <v>40</v>
      </c>
      <c r="AE56" s="196">
        <v>3</v>
      </c>
      <c r="AF56" s="196">
        <v>17</v>
      </c>
      <c r="AG56" s="196"/>
      <c r="AH56" s="196">
        <v>7</v>
      </c>
      <c r="AI56" s="196">
        <v>1</v>
      </c>
      <c r="AJ56" s="196">
        <v>0</v>
      </c>
      <c r="AK56" s="196">
        <v>162</v>
      </c>
      <c r="AL56" s="196"/>
      <c r="AM56" s="196">
        <v>1176</v>
      </c>
      <c r="AN56" s="196">
        <v>0</v>
      </c>
      <c r="AO56" s="196">
        <v>0</v>
      </c>
      <c r="AP56" s="196">
        <v>0</v>
      </c>
      <c r="AQ56" s="196">
        <v>0</v>
      </c>
      <c r="AR56" s="196">
        <v>0</v>
      </c>
      <c r="AS56" s="196">
        <v>0</v>
      </c>
      <c r="AT56" s="196">
        <v>0</v>
      </c>
      <c r="AU56" s="196">
        <v>0</v>
      </c>
      <c r="AV56" s="196">
        <v>0</v>
      </c>
      <c r="AW56" s="196">
        <v>0</v>
      </c>
      <c r="AX56" s="196">
        <v>0</v>
      </c>
      <c r="AY56" s="196">
        <v>236</v>
      </c>
      <c r="AZ56" s="196">
        <v>0</v>
      </c>
      <c r="BA56" s="196">
        <v>0</v>
      </c>
      <c r="BB56" s="196">
        <v>0</v>
      </c>
      <c r="BC56" s="196">
        <v>0</v>
      </c>
      <c r="BD56" s="196">
        <v>0</v>
      </c>
      <c r="BE56" s="196">
        <v>0</v>
      </c>
      <c r="BF56" s="196">
        <v>35988</v>
      </c>
      <c r="BG56" s="196">
        <v>36224</v>
      </c>
      <c r="BH56" s="196">
        <v>0</v>
      </c>
      <c r="BI56" s="196">
        <v>5335</v>
      </c>
      <c r="BJ56" s="196">
        <v>5244</v>
      </c>
      <c r="BK56" s="196">
        <v>1</v>
      </c>
      <c r="BL56" s="196">
        <v>0</v>
      </c>
      <c r="BM56" s="196"/>
      <c r="BN56" s="196">
        <v>10580</v>
      </c>
      <c r="BO56" s="196">
        <v>2</v>
      </c>
      <c r="BP56" s="196">
        <v>0</v>
      </c>
      <c r="BQ56" s="196">
        <v>0</v>
      </c>
      <c r="BR56" s="196">
        <v>0</v>
      </c>
      <c r="BS56" s="196">
        <v>0</v>
      </c>
      <c r="BT56" s="196">
        <v>0</v>
      </c>
      <c r="BU56" s="196">
        <v>0</v>
      </c>
      <c r="BV56" s="196"/>
      <c r="BW56" s="196">
        <v>0</v>
      </c>
      <c r="BX56" s="196">
        <v>0</v>
      </c>
      <c r="BY56" s="196">
        <v>75</v>
      </c>
      <c r="BZ56" s="196">
        <v>0</v>
      </c>
      <c r="CA56" s="196">
        <v>192</v>
      </c>
      <c r="CB56" s="196">
        <v>0</v>
      </c>
      <c r="CC56" s="196">
        <v>1129</v>
      </c>
      <c r="CD56" s="196">
        <v>0</v>
      </c>
      <c r="CE56" s="196">
        <v>0</v>
      </c>
      <c r="CF56" s="196">
        <v>0</v>
      </c>
      <c r="CG56" s="196">
        <v>0</v>
      </c>
      <c r="CH56" s="196">
        <v>0</v>
      </c>
      <c r="CI56" s="196">
        <v>0</v>
      </c>
      <c r="CJ56" s="196">
        <v>1396</v>
      </c>
      <c r="CK56" s="196">
        <v>0</v>
      </c>
      <c r="CL56" s="196">
        <v>25</v>
      </c>
      <c r="CM56" s="196">
        <v>25</v>
      </c>
      <c r="CN56" s="196">
        <v>0</v>
      </c>
      <c r="CO56" s="196">
        <v>0</v>
      </c>
      <c r="CP56" s="196">
        <v>1157</v>
      </c>
      <c r="CQ56" s="196">
        <v>81</v>
      </c>
      <c r="CR56" s="196">
        <v>833</v>
      </c>
      <c r="CS56" s="196">
        <v>2071</v>
      </c>
      <c r="CT56" s="196">
        <v>4284</v>
      </c>
      <c r="CU56" s="196">
        <v>473</v>
      </c>
      <c r="CV56" s="196">
        <v>0</v>
      </c>
      <c r="CW56" s="196">
        <v>0</v>
      </c>
      <c r="CX56" s="196">
        <v>473</v>
      </c>
      <c r="CY56" s="196">
        <v>23693</v>
      </c>
      <c r="CZ56" s="196">
        <v>0</v>
      </c>
      <c r="DA56" s="196">
        <v>96</v>
      </c>
      <c r="DB56" s="196">
        <v>251</v>
      </c>
      <c r="DC56" s="196">
        <v>2680</v>
      </c>
      <c r="DD56" s="196">
        <v>3027</v>
      </c>
      <c r="DE56" s="196">
        <v>111439</v>
      </c>
      <c r="DF56" s="197">
        <v>6.5961742556300898E-2</v>
      </c>
    </row>
    <row r="57" spans="2:110" x14ac:dyDescent="0.2">
      <c r="B57" s="195" t="s">
        <v>231</v>
      </c>
      <c r="C57" s="196"/>
      <c r="D57" s="196"/>
      <c r="E57" s="196"/>
      <c r="F57" s="196"/>
      <c r="G57" s="196"/>
      <c r="H57" s="196">
        <v>2</v>
      </c>
      <c r="I57" s="196"/>
      <c r="J57" s="196"/>
      <c r="K57" s="196"/>
      <c r="L57" s="196"/>
      <c r="M57" s="196">
        <v>2</v>
      </c>
      <c r="N57" s="196"/>
      <c r="O57" s="196">
        <v>6</v>
      </c>
      <c r="P57" s="196"/>
      <c r="Q57" s="196">
        <v>6</v>
      </c>
      <c r="R57" s="196"/>
      <c r="S57" s="196"/>
      <c r="T57" s="196"/>
      <c r="U57" s="196"/>
      <c r="V57" s="196"/>
      <c r="W57" s="196">
        <v>2</v>
      </c>
      <c r="X57" s="196"/>
      <c r="Y57" s="196">
        <v>2</v>
      </c>
      <c r="Z57" s="196"/>
      <c r="AA57" s="196"/>
      <c r="AB57" s="196"/>
      <c r="AC57" s="196">
        <v>2</v>
      </c>
      <c r="AD57" s="196"/>
      <c r="AE57" s="196"/>
      <c r="AF57" s="196"/>
      <c r="AG57" s="196"/>
      <c r="AH57" s="196"/>
      <c r="AI57" s="196"/>
      <c r="AJ57" s="196"/>
      <c r="AK57" s="196">
        <v>2</v>
      </c>
      <c r="AL57" s="196"/>
      <c r="AM57" s="196"/>
      <c r="AN57" s="196"/>
      <c r="AO57" s="196"/>
      <c r="AP57" s="196"/>
      <c r="AQ57" s="196"/>
      <c r="AR57" s="196"/>
      <c r="AS57" s="196"/>
      <c r="AT57" s="196"/>
      <c r="AU57" s="196"/>
      <c r="AV57" s="196"/>
      <c r="AW57" s="196"/>
      <c r="AX57" s="196"/>
      <c r="AY57" s="196">
        <v>5</v>
      </c>
      <c r="AZ57" s="196"/>
      <c r="BA57" s="196">
        <v>0</v>
      </c>
      <c r="BB57" s="196"/>
      <c r="BC57" s="196">
        <v>0</v>
      </c>
      <c r="BD57" s="196"/>
      <c r="BE57" s="196">
        <v>0</v>
      </c>
      <c r="BF57" s="196">
        <v>2</v>
      </c>
      <c r="BG57" s="196">
        <v>7</v>
      </c>
      <c r="BH57" s="196"/>
      <c r="BI57" s="196"/>
      <c r="BJ57" s="196">
        <v>0</v>
      </c>
      <c r="BK57" s="196"/>
      <c r="BL57" s="196"/>
      <c r="BM57" s="196"/>
      <c r="BN57" s="196">
        <v>0</v>
      </c>
      <c r="BO57" s="196"/>
      <c r="BP57" s="196"/>
      <c r="BQ57" s="196"/>
      <c r="BR57" s="196"/>
      <c r="BS57" s="196">
        <v>0</v>
      </c>
      <c r="BT57" s="196"/>
      <c r="BU57" s="196"/>
      <c r="BV57" s="196"/>
      <c r="BW57" s="196"/>
      <c r="BX57" s="196">
        <v>0</v>
      </c>
      <c r="BY57" s="196">
        <v>0</v>
      </c>
      <c r="BZ57" s="196"/>
      <c r="CA57" s="196"/>
      <c r="CB57" s="196"/>
      <c r="CC57" s="196"/>
      <c r="CD57" s="196"/>
      <c r="CE57" s="196"/>
      <c r="CF57" s="196"/>
      <c r="CG57" s="196"/>
      <c r="CH57" s="196"/>
      <c r="CI57" s="196"/>
      <c r="CJ57" s="196">
        <v>0</v>
      </c>
      <c r="CK57" s="196"/>
      <c r="CL57" s="196"/>
      <c r="CM57" s="196"/>
      <c r="CN57" s="196"/>
      <c r="CO57" s="196">
        <v>0</v>
      </c>
      <c r="CP57" s="196"/>
      <c r="CQ57" s="196"/>
      <c r="CR57" s="196"/>
      <c r="CS57" s="196"/>
      <c r="CT57" s="196">
        <v>8</v>
      </c>
      <c r="CU57" s="196"/>
      <c r="CV57" s="196"/>
      <c r="CW57" s="196"/>
      <c r="CX57" s="196"/>
      <c r="CY57" s="196">
        <v>1</v>
      </c>
      <c r="CZ57" s="196"/>
      <c r="DA57" s="196"/>
      <c r="DB57" s="196"/>
      <c r="DC57" s="196"/>
      <c r="DD57" s="196"/>
      <c r="DE57" s="196">
        <v>28</v>
      </c>
      <c r="DF57" s="197">
        <v>1.6573450870668483E-5</v>
      </c>
    </row>
    <row r="58" spans="2:110" x14ac:dyDescent="0.2">
      <c r="B58" s="195" t="s">
        <v>240</v>
      </c>
      <c r="C58" s="196"/>
      <c r="D58" s="196"/>
      <c r="E58" s="196"/>
      <c r="F58" s="196"/>
      <c r="G58" s="196"/>
      <c r="H58" s="196"/>
      <c r="I58" s="196"/>
      <c r="J58" s="196">
        <v>0</v>
      </c>
      <c r="K58" s="196"/>
      <c r="L58" s="196"/>
      <c r="M58" s="196">
        <v>0</v>
      </c>
      <c r="N58" s="196"/>
      <c r="O58" s="196">
        <v>0</v>
      </c>
      <c r="P58" s="196">
        <v>0</v>
      </c>
      <c r="Q58" s="196">
        <v>0</v>
      </c>
      <c r="R58" s="196">
        <v>0</v>
      </c>
      <c r="S58" s="196"/>
      <c r="T58" s="196">
        <v>0</v>
      </c>
      <c r="U58" s="196"/>
      <c r="V58" s="196">
        <v>0</v>
      </c>
      <c r="W58" s="196"/>
      <c r="X58" s="196"/>
      <c r="Y58" s="196"/>
      <c r="Z58" s="196">
        <v>0</v>
      </c>
      <c r="AA58" s="196"/>
      <c r="AB58" s="196">
        <v>0</v>
      </c>
      <c r="AC58" s="196"/>
      <c r="AD58" s="196"/>
      <c r="AE58" s="196"/>
      <c r="AF58" s="196"/>
      <c r="AG58" s="196"/>
      <c r="AH58" s="196"/>
      <c r="AI58" s="196"/>
      <c r="AJ58" s="196"/>
      <c r="AK58" s="196"/>
      <c r="AL58" s="196"/>
      <c r="AM58" s="196"/>
      <c r="AN58" s="196"/>
      <c r="AO58" s="196"/>
      <c r="AP58" s="196"/>
      <c r="AQ58" s="196"/>
      <c r="AR58" s="196"/>
      <c r="AS58" s="196"/>
      <c r="AT58" s="196"/>
      <c r="AU58" s="196"/>
      <c r="AV58" s="196"/>
      <c r="AW58" s="196"/>
      <c r="AX58" s="196"/>
      <c r="AY58" s="196">
        <v>1</v>
      </c>
      <c r="AZ58" s="196">
        <v>0</v>
      </c>
      <c r="BA58" s="196">
        <v>0</v>
      </c>
      <c r="BB58" s="196"/>
      <c r="BC58" s="196"/>
      <c r="BD58" s="196"/>
      <c r="BE58" s="196"/>
      <c r="BF58" s="196"/>
      <c r="BG58" s="196">
        <v>1</v>
      </c>
      <c r="BH58" s="196"/>
      <c r="BI58" s="196">
        <v>0</v>
      </c>
      <c r="BJ58" s="196">
        <v>1</v>
      </c>
      <c r="BK58" s="196"/>
      <c r="BL58" s="196"/>
      <c r="BM58" s="196"/>
      <c r="BN58" s="196">
        <v>1</v>
      </c>
      <c r="BO58" s="196"/>
      <c r="BP58" s="196">
        <v>0</v>
      </c>
      <c r="BQ58" s="196"/>
      <c r="BR58" s="196">
        <v>0</v>
      </c>
      <c r="BS58" s="196">
        <v>0</v>
      </c>
      <c r="BT58" s="196"/>
      <c r="BU58" s="196"/>
      <c r="BV58" s="196"/>
      <c r="BW58" s="196"/>
      <c r="BX58" s="196">
        <v>0</v>
      </c>
      <c r="BY58" s="196">
        <v>0</v>
      </c>
      <c r="BZ58" s="196"/>
      <c r="CA58" s="196">
        <v>1</v>
      </c>
      <c r="CB58" s="196">
        <v>0</v>
      </c>
      <c r="CC58" s="196">
        <v>1</v>
      </c>
      <c r="CD58" s="196">
        <v>0</v>
      </c>
      <c r="CE58" s="196">
        <v>0</v>
      </c>
      <c r="CF58" s="196">
        <v>0</v>
      </c>
      <c r="CG58" s="196"/>
      <c r="CH58" s="196">
        <v>0</v>
      </c>
      <c r="CI58" s="196"/>
      <c r="CJ58" s="196">
        <v>2</v>
      </c>
      <c r="CK58" s="196"/>
      <c r="CL58" s="196"/>
      <c r="CM58" s="196"/>
      <c r="CN58" s="196"/>
      <c r="CO58" s="196">
        <v>0</v>
      </c>
      <c r="CP58" s="196">
        <v>5</v>
      </c>
      <c r="CQ58" s="196"/>
      <c r="CR58" s="196">
        <v>2</v>
      </c>
      <c r="CS58" s="196">
        <v>7</v>
      </c>
      <c r="CT58" s="196"/>
      <c r="CU58" s="196"/>
      <c r="CV58" s="196"/>
      <c r="CW58" s="196"/>
      <c r="CX58" s="196"/>
      <c r="CY58" s="196"/>
      <c r="CZ58" s="196">
        <v>0</v>
      </c>
      <c r="DA58" s="196">
        <v>0</v>
      </c>
      <c r="DB58" s="196"/>
      <c r="DC58" s="196">
        <v>2</v>
      </c>
      <c r="DD58" s="196">
        <v>2</v>
      </c>
      <c r="DE58" s="196">
        <v>13</v>
      </c>
      <c r="DF58" s="197">
        <v>7.6948164756675112E-6</v>
      </c>
    </row>
    <row r="59" spans="2:110" x14ac:dyDescent="0.2">
      <c r="B59" s="195" t="s">
        <v>243</v>
      </c>
      <c r="C59" s="196">
        <v>0</v>
      </c>
      <c r="D59" s="196">
        <v>0</v>
      </c>
      <c r="E59" s="196">
        <v>0</v>
      </c>
      <c r="F59" s="196">
        <v>0</v>
      </c>
      <c r="G59" s="196">
        <v>21</v>
      </c>
      <c r="H59" s="196">
        <v>246</v>
      </c>
      <c r="I59" s="196">
        <v>0</v>
      </c>
      <c r="J59" s="196">
        <v>0</v>
      </c>
      <c r="K59" s="196">
        <v>0</v>
      </c>
      <c r="L59" s="196">
        <v>0</v>
      </c>
      <c r="M59" s="196">
        <v>267</v>
      </c>
      <c r="N59" s="196">
        <v>0</v>
      </c>
      <c r="O59" s="196">
        <v>1850</v>
      </c>
      <c r="P59" s="196">
        <v>1</v>
      </c>
      <c r="Q59" s="196">
        <v>1851</v>
      </c>
      <c r="R59" s="196">
        <v>0</v>
      </c>
      <c r="S59" s="196">
        <v>0</v>
      </c>
      <c r="T59" s="196">
        <v>0</v>
      </c>
      <c r="U59" s="196">
        <v>0</v>
      </c>
      <c r="V59" s="196">
        <v>0</v>
      </c>
      <c r="W59" s="196"/>
      <c r="X59" s="196">
        <v>0</v>
      </c>
      <c r="Y59" s="196">
        <v>0</v>
      </c>
      <c r="Z59" s="196">
        <v>195</v>
      </c>
      <c r="AA59" s="196"/>
      <c r="AB59" s="196">
        <v>195</v>
      </c>
      <c r="AC59" s="196">
        <v>121</v>
      </c>
      <c r="AD59" s="196">
        <v>0</v>
      </c>
      <c r="AE59" s="196">
        <v>0</v>
      </c>
      <c r="AF59" s="196">
        <v>37</v>
      </c>
      <c r="AG59" s="196">
        <v>5</v>
      </c>
      <c r="AH59" s="196">
        <v>30</v>
      </c>
      <c r="AI59" s="196">
        <v>0</v>
      </c>
      <c r="AJ59" s="196"/>
      <c r="AK59" s="196">
        <v>193</v>
      </c>
      <c r="AL59" s="196"/>
      <c r="AM59" s="196">
        <v>51</v>
      </c>
      <c r="AN59" s="196">
        <v>0</v>
      </c>
      <c r="AO59" s="196">
        <v>0</v>
      </c>
      <c r="AP59" s="196">
        <v>0</v>
      </c>
      <c r="AQ59" s="196">
        <v>0</v>
      </c>
      <c r="AR59" s="196">
        <v>0</v>
      </c>
      <c r="AS59" s="196">
        <v>0</v>
      </c>
      <c r="AT59" s="196">
        <v>0</v>
      </c>
      <c r="AU59" s="196">
        <v>0</v>
      </c>
      <c r="AV59" s="196">
        <v>0</v>
      </c>
      <c r="AW59" s="196">
        <v>0</v>
      </c>
      <c r="AX59" s="196">
        <v>0</v>
      </c>
      <c r="AY59" s="196">
        <v>638</v>
      </c>
      <c r="AZ59" s="196">
        <v>0</v>
      </c>
      <c r="BA59" s="196">
        <v>0</v>
      </c>
      <c r="BB59" s="196">
        <v>0</v>
      </c>
      <c r="BC59" s="196">
        <v>0</v>
      </c>
      <c r="BD59" s="196">
        <v>0</v>
      </c>
      <c r="BE59" s="196">
        <v>0</v>
      </c>
      <c r="BF59" s="196">
        <v>0</v>
      </c>
      <c r="BG59" s="196">
        <v>638</v>
      </c>
      <c r="BH59" s="196">
        <v>0</v>
      </c>
      <c r="BI59" s="196">
        <v>22</v>
      </c>
      <c r="BJ59" s="196">
        <v>499</v>
      </c>
      <c r="BK59" s="196">
        <v>7</v>
      </c>
      <c r="BL59" s="196">
        <v>0</v>
      </c>
      <c r="BM59" s="196">
        <v>0</v>
      </c>
      <c r="BN59" s="196">
        <v>528</v>
      </c>
      <c r="BO59" s="196">
        <v>0</v>
      </c>
      <c r="BP59" s="196">
        <v>0</v>
      </c>
      <c r="BQ59" s="196"/>
      <c r="BR59" s="196">
        <v>0</v>
      </c>
      <c r="BS59" s="196">
        <v>0</v>
      </c>
      <c r="BT59" s="196">
        <v>0</v>
      </c>
      <c r="BU59" s="196">
        <v>0</v>
      </c>
      <c r="BV59" s="196"/>
      <c r="BW59" s="196"/>
      <c r="BX59" s="196">
        <v>0</v>
      </c>
      <c r="BY59" s="196">
        <v>442</v>
      </c>
      <c r="BZ59" s="196">
        <v>0</v>
      </c>
      <c r="CA59" s="196">
        <v>431</v>
      </c>
      <c r="CB59" s="196">
        <v>0</v>
      </c>
      <c r="CC59" s="196">
        <v>306</v>
      </c>
      <c r="CD59" s="196">
        <v>0</v>
      </c>
      <c r="CE59" s="196">
        <v>0</v>
      </c>
      <c r="CF59" s="196">
        <v>0</v>
      </c>
      <c r="CG59" s="196">
        <v>0</v>
      </c>
      <c r="CH59" s="196">
        <v>0</v>
      </c>
      <c r="CI59" s="196">
        <v>0</v>
      </c>
      <c r="CJ59" s="196">
        <v>1179</v>
      </c>
      <c r="CK59" s="196">
        <v>0</v>
      </c>
      <c r="CL59" s="196">
        <v>43</v>
      </c>
      <c r="CM59" s="196">
        <v>43</v>
      </c>
      <c r="CN59" s="196">
        <v>0</v>
      </c>
      <c r="CO59" s="196">
        <v>0</v>
      </c>
      <c r="CP59" s="196">
        <v>114</v>
      </c>
      <c r="CQ59" s="196">
        <v>13</v>
      </c>
      <c r="CR59" s="196">
        <v>121</v>
      </c>
      <c r="CS59" s="196">
        <v>248</v>
      </c>
      <c r="CT59" s="196">
        <v>0</v>
      </c>
      <c r="CU59" s="196">
        <v>255</v>
      </c>
      <c r="CV59" s="196">
        <v>0</v>
      </c>
      <c r="CW59" s="196">
        <v>0</v>
      </c>
      <c r="CX59" s="196">
        <v>255</v>
      </c>
      <c r="CY59" s="196">
        <v>0</v>
      </c>
      <c r="CZ59" s="196">
        <v>0</v>
      </c>
      <c r="DA59" s="196">
        <v>48</v>
      </c>
      <c r="DB59" s="196">
        <v>313</v>
      </c>
      <c r="DC59" s="196">
        <v>149</v>
      </c>
      <c r="DD59" s="196">
        <v>510</v>
      </c>
      <c r="DE59" s="196">
        <v>5958</v>
      </c>
      <c r="DF59" s="197">
        <v>3.5265935816943868E-3</v>
      </c>
    </row>
    <row r="60" spans="2:110" x14ac:dyDescent="0.2">
      <c r="B60" s="195" t="s">
        <v>251</v>
      </c>
      <c r="C60" s="196"/>
      <c r="D60" s="196"/>
      <c r="E60" s="196"/>
      <c r="F60" s="196"/>
      <c r="G60" s="196"/>
      <c r="H60" s="196">
        <v>8</v>
      </c>
      <c r="I60" s="196"/>
      <c r="J60" s="196">
        <v>0</v>
      </c>
      <c r="K60" s="196"/>
      <c r="L60" s="196"/>
      <c r="M60" s="196">
        <v>8</v>
      </c>
      <c r="N60" s="196"/>
      <c r="O60" s="196">
        <v>136</v>
      </c>
      <c r="P60" s="196">
        <v>0</v>
      </c>
      <c r="Q60" s="196">
        <v>136</v>
      </c>
      <c r="R60" s="196">
        <v>0</v>
      </c>
      <c r="S60" s="196"/>
      <c r="T60" s="196"/>
      <c r="U60" s="196"/>
      <c r="V60" s="196">
        <v>0</v>
      </c>
      <c r="W60" s="196">
        <v>9</v>
      </c>
      <c r="X60" s="196"/>
      <c r="Y60" s="196">
        <v>9</v>
      </c>
      <c r="Z60" s="196">
        <v>0</v>
      </c>
      <c r="AA60" s="196"/>
      <c r="AB60" s="196">
        <v>0</v>
      </c>
      <c r="AC60" s="196">
        <v>3</v>
      </c>
      <c r="AD60" s="196"/>
      <c r="AE60" s="196"/>
      <c r="AF60" s="196"/>
      <c r="AG60" s="196"/>
      <c r="AH60" s="196"/>
      <c r="AI60" s="196">
        <v>0</v>
      </c>
      <c r="AJ60" s="196"/>
      <c r="AK60" s="196">
        <v>3</v>
      </c>
      <c r="AL60" s="196"/>
      <c r="AM60" s="196"/>
      <c r="AN60" s="196"/>
      <c r="AO60" s="196"/>
      <c r="AP60" s="196"/>
      <c r="AQ60" s="196"/>
      <c r="AR60" s="196"/>
      <c r="AS60" s="196"/>
      <c r="AT60" s="196"/>
      <c r="AU60" s="196"/>
      <c r="AV60" s="196"/>
      <c r="AW60" s="196"/>
      <c r="AX60" s="196"/>
      <c r="AY60" s="196">
        <v>37</v>
      </c>
      <c r="AZ60" s="196"/>
      <c r="BA60" s="196">
        <v>0</v>
      </c>
      <c r="BB60" s="196">
        <v>0</v>
      </c>
      <c r="BC60" s="196">
        <v>0</v>
      </c>
      <c r="BD60" s="196"/>
      <c r="BE60" s="196">
        <v>0</v>
      </c>
      <c r="BF60" s="196">
        <v>26</v>
      </c>
      <c r="BG60" s="196">
        <v>63</v>
      </c>
      <c r="BH60" s="196">
        <v>0</v>
      </c>
      <c r="BI60" s="196">
        <v>4</v>
      </c>
      <c r="BJ60" s="196">
        <v>241</v>
      </c>
      <c r="BK60" s="196"/>
      <c r="BL60" s="196">
        <v>0</v>
      </c>
      <c r="BM60" s="196"/>
      <c r="BN60" s="196">
        <v>245</v>
      </c>
      <c r="BO60" s="196"/>
      <c r="BP60" s="196"/>
      <c r="BQ60" s="196"/>
      <c r="BR60" s="196">
        <v>0</v>
      </c>
      <c r="BS60" s="196">
        <v>0</v>
      </c>
      <c r="BT60" s="196"/>
      <c r="BU60" s="196">
        <v>0</v>
      </c>
      <c r="BV60" s="196"/>
      <c r="BW60" s="196"/>
      <c r="BX60" s="196">
        <v>0</v>
      </c>
      <c r="BY60" s="196">
        <v>2</v>
      </c>
      <c r="BZ60" s="196">
        <v>0</v>
      </c>
      <c r="CA60" s="196">
        <v>6</v>
      </c>
      <c r="CB60" s="196">
        <v>0</v>
      </c>
      <c r="CC60" s="196">
        <v>18</v>
      </c>
      <c r="CD60" s="196">
        <v>0</v>
      </c>
      <c r="CE60" s="196"/>
      <c r="CF60" s="196">
        <v>0</v>
      </c>
      <c r="CG60" s="196"/>
      <c r="CH60" s="196">
        <v>0</v>
      </c>
      <c r="CI60" s="196"/>
      <c r="CJ60" s="196">
        <v>26</v>
      </c>
      <c r="CK60" s="196"/>
      <c r="CL60" s="196"/>
      <c r="CM60" s="196"/>
      <c r="CN60" s="196"/>
      <c r="CO60" s="196">
        <v>0</v>
      </c>
      <c r="CP60" s="196">
        <v>0</v>
      </c>
      <c r="CQ60" s="196"/>
      <c r="CR60" s="196"/>
      <c r="CS60" s="196">
        <v>0</v>
      </c>
      <c r="CT60" s="196">
        <v>28</v>
      </c>
      <c r="CU60" s="196"/>
      <c r="CV60" s="196"/>
      <c r="CW60" s="196"/>
      <c r="CX60" s="196"/>
      <c r="CY60" s="196">
        <v>18</v>
      </c>
      <c r="CZ60" s="196">
        <v>0</v>
      </c>
      <c r="DA60" s="196"/>
      <c r="DB60" s="196"/>
      <c r="DC60" s="196"/>
      <c r="DD60" s="196"/>
      <c r="DE60" s="196">
        <v>536</v>
      </c>
      <c r="DF60" s="197">
        <v>3.1726320238136815E-4</v>
      </c>
    </row>
    <row r="61" spans="2:110" ht="25.5" x14ac:dyDescent="0.2">
      <c r="B61" s="198" t="s">
        <v>539</v>
      </c>
      <c r="C61" s="14">
        <v>0</v>
      </c>
      <c r="D61" s="14">
        <v>0</v>
      </c>
      <c r="E61" s="14">
        <v>0</v>
      </c>
      <c r="F61" s="14">
        <v>0</v>
      </c>
      <c r="G61" s="14">
        <v>1044</v>
      </c>
      <c r="H61" s="14">
        <v>1778</v>
      </c>
      <c r="I61" s="14">
        <v>0</v>
      </c>
      <c r="J61" s="14">
        <v>0</v>
      </c>
      <c r="K61" s="14">
        <v>0</v>
      </c>
      <c r="L61" s="14">
        <v>0</v>
      </c>
      <c r="M61" s="14">
        <v>2822</v>
      </c>
      <c r="N61" s="14">
        <v>0</v>
      </c>
      <c r="O61" s="14">
        <v>6872</v>
      </c>
      <c r="P61" s="14">
        <v>8</v>
      </c>
      <c r="Q61" s="14">
        <v>6880</v>
      </c>
      <c r="R61" s="14">
        <v>0</v>
      </c>
      <c r="S61" s="14">
        <v>0</v>
      </c>
      <c r="T61" s="14">
        <v>0</v>
      </c>
      <c r="U61" s="14">
        <v>0</v>
      </c>
      <c r="V61" s="14">
        <v>0</v>
      </c>
      <c r="W61" s="14">
        <v>22270</v>
      </c>
      <c r="X61" s="14">
        <v>0</v>
      </c>
      <c r="Y61" s="14">
        <v>22270</v>
      </c>
      <c r="Z61" s="14">
        <v>897</v>
      </c>
      <c r="AA61" s="14"/>
      <c r="AB61" s="14">
        <v>897</v>
      </c>
      <c r="AC61" s="14">
        <v>287</v>
      </c>
      <c r="AD61" s="14">
        <v>40</v>
      </c>
      <c r="AE61" s="14">
        <v>3</v>
      </c>
      <c r="AF61" s="14">
        <v>59</v>
      </c>
      <c r="AG61" s="14">
        <v>11</v>
      </c>
      <c r="AH61" s="14">
        <v>46</v>
      </c>
      <c r="AI61" s="14">
        <v>1</v>
      </c>
      <c r="AJ61" s="14">
        <v>0</v>
      </c>
      <c r="AK61" s="14">
        <v>447</v>
      </c>
      <c r="AL61" s="14"/>
      <c r="AM61" s="14">
        <v>2146</v>
      </c>
      <c r="AN61" s="14">
        <v>0</v>
      </c>
      <c r="AO61" s="14">
        <v>0</v>
      </c>
      <c r="AP61" s="14">
        <v>0</v>
      </c>
      <c r="AQ61" s="14">
        <v>0</v>
      </c>
      <c r="AR61" s="14">
        <v>0</v>
      </c>
      <c r="AS61" s="14">
        <v>0</v>
      </c>
      <c r="AT61" s="14">
        <v>0</v>
      </c>
      <c r="AU61" s="14">
        <v>0</v>
      </c>
      <c r="AV61" s="14">
        <v>0</v>
      </c>
      <c r="AW61" s="14">
        <v>0</v>
      </c>
      <c r="AX61" s="14">
        <v>0</v>
      </c>
      <c r="AY61" s="14">
        <v>1506</v>
      </c>
      <c r="AZ61" s="14">
        <v>0</v>
      </c>
      <c r="BA61" s="14">
        <v>0</v>
      </c>
      <c r="BB61" s="14">
        <v>0</v>
      </c>
      <c r="BC61" s="14">
        <v>0</v>
      </c>
      <c r="BD61" s="14">
        <v>0</v>
      </c>
      <c r="BE61" s="14">
        <v>0</v>
      </c>
      <c r="BF61" s="14">
        <v>36199</v>
      </c>
      <c r="BG61" s="14">
        <v>37705</v>
      </c>
      <c r="BH61" s="14">
        <v>0</v>
      </c>
      <c r="BI61" s="14">
        <v>5402</v>
      </c>
      <c r="BJ61" s="14">
        <v>7114</v>
      </c>
      <c r="BK61" s="14">
        <v>10</v>
      </c>
      <c r="BL61" s="14">
        <v>0</v>
      </c>
      <c r="BM61" s="14">
        <v>0</v>
      </c>
      <c r="BN61" s="14">
        <v>12526</v>
      </c>
      <c r="BO61" s="14">
        <v>3</v>
      </c>
      <c r="BP61" s="14">
        <v>0</v>
      </c>
      <c r="BQ61" s="14">
        <v>0</v>
      </c>
      <c r="BR61" s="14">
        <v>0</v>
      </c>
      <c r="BS61" s="14">
        <v>0</v>
      </c>
      <c r="BT61" s="14">
        <v>0</v>
      </c>
      <c r="BU61" s="14">
        <v>0</v>
      </c>
      <c r="BV61" s="14"/>
      <c r="BW61" s="14">
        <v>0</v>
      </c>
      <c r="BX61" s="14">
        <v>0</v>
      </c>
      <c r="BY61" s="14">
        <v>611</v>
      </c>
      <c r="BZ61" s="14">
        <v>0</v>
      </c>
      <c r="CA61" s="14">
        <v>716</v>
      </c>
      <c r="CB61" s="14">
        <v>0</v>
      </c>
      <c r="CC61" s="14">
        <v>2108</v>
      </c>
      <c r="CD61" s="14">
        <v>0</v>
      </c>
      <c r="CE61" s="14">
        <v>0</v>
      </c>
      <c r="CF61" s="14">
        <v>0</v>
      </c>
      <c r="CG61" s="14">
        <v>0</v>
      </c>
      <c r="CH61" s="14">
        <v>0</v>
      </c>
      <c r="CI61" s="14">
        <v>0</v>
      </c>
      <c r="CJ61" s="14">
        <v>3435</v>
      </c>
      <c r="CK61" s="14">
        <v>0</v>
      </c>
      <c r="CL61" s="14">
        <v>408</v>
      </c>
      <c r="CM61" s="14">
        <v>408</v>
      </c>
      <c r="CN61" s="14">
        <v>0</v>
      </c>
      <c r="CO61" s="14">
        <v>0</v>
      </c>
      <c r="CP61" s="14">
        <v>3781</v>
      </c>
      <c r="CQ61" s="14">
        <v>132</v>
      </c>
      <c r="CR61" s="14">
        <v>1831</v>
      </c>
      <c r="CS61" s="14">
        <v>5744</v>
      </c>
      <c r="CT61" s="14">
        <v>4585</v>
      </c>
      <c r="CU61" s="14">
        <v>1320</v>
      </c>
      <c r="CV61" s="14">
        <v>0</v>
      </c>
      <c r="CW61" s="14">
        <v>0</v>
      </c>
      <c r="CX61" s="14">
        <v>1320</v>
      </c>
      <c r="CY61" s="14">
        <v>23843</v>
      </c>
      <c r="CZ61" s="14">
        <v>0</v>
      </c>
      <c r="DA61" s="14">
        <v>254</v>
      </c>
      <c r="DB61" s="14">
        <v>900</v>
      </c>
      <c r="DC61" s="14">
        <v>4145</v>
      </c>
      <c r="DD61" s="14">
        <v>5299</v>
      </c>
      <c r="DE61" s="14">
        <v>130330</v>
      </c>
      <c r="DF61" s="199">
        <v>7.7143494713365124E-2</v>
      </c>
    </row>
    <row r="62" spans="2:110" x14ac:dyDescent="0.2">
      <c r="B62" s="195" t="s">
        <v>21</v>
      </c>
      <c r="C62" s="196"/>
      <c r="D62" s="196"/>
      <c r="E62" s="196"/>
      <c r="F62" s="196"/>
      <c r="G62" s="196">
        <v>3</v>
      </c>
      <c r="H62" s="196">
        <v>41</v>
      </c>
      <c r="I62" s="196"/>
      <c r="J62" s="196">
        <v>0</v>
      </c>
      <c r="K62" s="196"/>
      <c r="L62" s="196"/>
      <c r="M62" s="196">
        <v>44</v>
      </c>
      <c r="N62" s="196">
        <v>0</v>
      </c>
      <c r="O62" s="196">
        <v>453</v>
      </c>
      <c r="P62" s="196"/>
      <c r="Q62" s="196">
        <v>453</v>
      </c>
      <c r="R62" s="196">
        <v>0</v>
      </c>
      <c r="S62" s="196"/>
      <c r="T62" s="196">
        <v>0</v>
      </c>
      <c r="U62" s="196"/>
      <c r="V62" s="196">
        <v>0</v>
      </c>
      <c r="W62" s="196"/>
      <c r="X62" s="196">
        <v>0</v>
      </c>
      <c r="Y62" s="196">
        <v>0</v>
      </c>
      <c r="Z62" s="196">
        <v>0</v>
      </c>
      <c r="AA62" s="196"/>
      <c r="AB62" s="196">
        <v>0</v>
      </c>
      <c r="AC62" s="196">
        <v>6</v>
      </c>
      <c r="AD62" s="196"/>
      <c r="AE62" s="196"/>
      <c r="AF62" s="196"/>
      <c r="AG62" s="196"/>
      <c r="AH62" s="196"/>
      <c r="AI62" s="196"/>
      <c r="AJ62" s="196"/>
      <c r="AK62" s="196">
        <v>6</v>
      </c>
      <c r="AL62" s="196"/>
      <c r="AM62" s="196"/>
      <c r="AN62" s="196"/>
      <c r="AO62" s="196"/>
      <c r="AP62" s="196"/>
      <c r="AQ62" s="196">
        <v>0</v>
      </c>
      <c r="AR62" s="196"/>
      <c r="AS62" s="196"/>
      <c r="AT62" s="196">
        <v>0</v>
      </c>
      <c r="AU62" s="196">
        <v>0</v>
      </c>
      <c r="AV62" s="196"/>
      <c r="AW62" s="196"/>
      <c r="AX62" s="196">
        <v>0</v>
      </c>
      <c r="AY62" s="196">
        <v>104</v>
      </c>
      <c r="AZ62" s="196">
        <v>0</v>
      </c>
      <c r="BA62" s="196">
        <v>0</v>
      </c>
      <c r="BB62" s="196"/>
      <c r="BC62" s="196">
        <v>0</v>
      </c>
      <c r="BD62" s="196"/>
      <c r="BE62" s="196">
        <v>0</v>
      </c>
      <c r="BF62" s="196"/>
      <c r="BG62" s="196">
        <v>104</v>
      </c>
      <c r="BH62" s="196">
        <v>0</v>
      </c>
      <c r="BI62" s="196">
        <v>33</v>
      </c>
      <c r="BJ62" s="196">
        <v>105</v>
      </c>
      <c r="BK62" s="196">
        <v>2</v>
      </c>
      <c r="BL62" s="196"/>
      <c r="BM62" s="196"/>
      <c r="BN62" s="196">
        <v>140</v>
      </c>
      <c r="BO62" s="196"/>
      <c r="BP62" s="196">
        <v>0</v>
      </c>
      <c r="BQ62" s="196"/>
      <c r="BR62" s="196">
        <v>0</v>
      </c>
      <c r="BS62" s="196">
        <v>0</v>
      </c>
      <c r="BT62" s="196">
        <v>0</v>
      </c>
      <c r="BU62" s="196"/>
      <c r="BV62" s="196"/>
      <c r="BW62" s="196"/>
      <c r="BX62" s="196">
        <v>0</v>
      </c>
      <c r="BY62" s="196">
        <v>641</v>
      </c>
      <c r="BZ62" s="196">
        <v>0</v>
      </c>
      <c r="CA62" s="196">
        <v>379</v>
      </c>
      <c r="CB62" s="196">
        <v>0</v>
      </c>
      <c r="CC62" s="196">
        <v>64</v>
      </c>
      <c r="CD62" s="196">
        <v>0</v>
      </c>
      <c r="CE62" s="196">
        <v>0</v>
      </c>
      <c r="CF62" s="196">
        <v>0</v>
      </c>
      <c r="CG62" s="196"/>
      <c r="CH62" s="196">
        <v>0</v>
      </c>
      <c r="CI62" s="196"/>
      <c r="CJ62" s="196">
        <v>1084</v>
      </c>
      <c r="CK62" s="196"/>
      <c r="CL62" s="196"/>
      <c r="CM62" s="196"/>
      <c r="CN62" s="196"/>
      <c r="CO62" s="196">
        <v>0</v>
      </c>
      <c r="CP62" s="196">
        <v>4</v>
      </c>
      <c r="CQ62" s="196"/>
      <c r="CR62" s="196">
        <v>5</v>
      </c>
      <c r="CS62" s="196">
        <v>9</v>
      </c>
      <c r="CT62" s="196"/>
      <c r="CU62" s="196">
        <v>15</v>
      </c>
      <c r="CV62" s="196"/>
      <c r="CW62" s="196">
        <v>0</v>
      </c>
      <c r="CX62" s="196">
        <v>15</v>
      </c>
      <c r="CY62" s="196">
        <v>0</v>
      </c>
      <c r="CZ62" s="196">
        <v>0</v>
      </c>
      <c r="DA62" s="196">
        <v>0</v>
      </c>
      <c r="DB62" s="196">
        <v>1</v>
      </c>
      <c r="DC62" s="196">
        <v>172</v>
      </c>
      <c r="DD62" s="196">
        <v>173</v>
      </c>
      <c r="DE62" s="196">
        <v>2028</v>
      </c>
      <c r="DF62" s="197">
        <v>1.2003913702041315E-3</v>
      </c>
    </row>
    <row r="63" spans="2:110" x14ac:dyDescent="0.2">
      <c r="B63" s="195" t="s">
        <v>45</v>
      </c>
      <c r="C63" s="196"/>
      <c r="D63" s="196"/>
      <c r="E63" s="196"/>
      <c r="F63" s="196"/>
      <c r="G63" s="196">
        <v>1</v>
      </c>
      <c r="H63" s="196">
        <v>17</v>
      </c>
      <c r="I63" s="196"/>
      <c r="J63" s="196">
        <v>0</v>
      </c>
      <c r="K63" s="196"/>
      <c r="L63" s="196"/>
      <c r="M63" s="196">
        <v>18</v>
      </c>
      <c r="N63" s="196"/>
      <c r="O63" s="196">
        <v>102</v>
      </c>
      <c r="P63" s="196">
        <v>0</v>
      </c>
      <c r="Q63" s="196">
        <v>102</v>
      </c>
      <c r="R63" s="196">
        <v>0</v>
      </c>
      <c r="S63" s="196"/>
      <c r="T63" s="196"/>
      <c r="U63" s="196"/>
      <c r="V63" s="196">
        <v>0</v>
      </c>
      <c r="W63" s="196"/>
      <c r="X63" s="196"/>
      <c r="Y63" s="196"/>
      <c r="Z63" s="196"/>
      <c r="AA63" s="196"/>
      <c r="AB63" s="196"/>
      <c r="AC63" s="196">
        <v>5</v>
      </c>
      <c r="AD63" s="196"/>
      <c r="AE63" s="196"/>
      <c r="AF63" s="196">
        <v>0</v>
      </c>
      <c r="AG63" s="196"/>
      <c r="AH63" s="196"/>
      <c r="AI63" s="196"/>
      <c r="AJ63" s="196"/>
      <c r="AK63" s="196">
        <v>5</v>
      </c>
      <c r="AL63" s="196"/>
      <c r="AM63" s="196"/>
      <c r="AN63" s="196"/>
      <c r="AO63" s="196"/>
      <c r="AP63" s="196"/>
      <c r="AQ63" s="196"/>
      <c r="AR63" s="196">
        <v>0</v>
      </c>
      <c r="AS63" s="196"/>
      <c r="AT63" s="196"/>
      <c r="AU63" s="196"/>
      <c r="AV63" s="196"/>
      <c r="AW63" s="196"/>
      <c r="AX63" s="196">
        <v>0</v>
      </c>
      <c r="AY63" s="196">
        <v>51</v>
      </c>
      <c r="AZ63" s="196"/>
      <c r="BA63" s="196">
        <v>0</v>
      </c>
      <c r="BB63" s="196">
        <v>0</v>
      </c>
      <c r="BC63" s="196"/>
      <c r="BD63" s="196"/>
      <c r="BE63" s="196">
        <v>0</v>
      </c>
      <c r="BF63" s="196"/>
      <c r="BG63" s="196">
        <v>51</v>
      </c>
      <c r="BH63" s="196"/>
      <c r="BI63" s="196">
        <v>3</v>
      </c>
      <c r="BJ63" s="196">
        <v>16</v>
      </c>
      <c r="BK63" s="196"/>
      <c r="BL63" s="196">
        <v>0</v>
      </c>
      <c r="BM63" s="196"/>
      <c r="BN63" s="196">
        <v>19</v>
      </c>
      <c r="BO63" s="196"/>
      <c r="BP63" s="196">
        <v>0</v>
      </c>
      <c r="BQ63" s="196"/>
      <c r="BR63" s="196">
        <v>0</v>
      </c>
      <c r="BS63" s="196">
        <v>0</v>
      </c>
      <c r="BT63" s="196"/>
      <c r="BU63" s="196"/>
      <c r="BV63" s="196"/>
      <c r="BW63" s="196"/>
      <c r="BX63" s="196">
        <v>0</v>
      </c>
      <c r="BY63" s="196">
        <v>129</v>
      </c>
      <c r="BZ63" s="196">
        <v>0</v>
      </c>
      <c r="CA63" s="196">
        <v>52</v>
      </c>
      <c r="CB63" s="196"/>
      <c r="CC63" s="196">
        <v>28</v>
      </c>
      <c r="CD63" s="196"/>
      <c r="CE63" s="196"/>
      <c r="CF63" s="196">
        <v>0</v>
      </c>
      <c r="CG63" s="196"/>
      <c r="CH63" s="196">
        <v>0</v>
      </c>
      <c r="CI63" s="196"/>
      <c r="CJ63" s="196">
        <v>209</v>
      </c>
      <c r="CK63" s="196"/>
      <c r="CL63" s="196"/>
      <c r="CM63" s="196"/>
      <c r="CN63" s="196"/>
      <c r="CO63" s="196">
        <v>0</v>
      </c>
      <c r="CP63" s="196"/>
      <c r="CQ63" s="196"/>
      <c r="CR63" s="196"/>
      <c r="CS63" s="196"/>
      <c r="CT63" s="196"/>
      <c r="CU63" s="196">
        <v>2</v>
      </c>
      <c r="CV63" s="196">
        <v>0</v>
      </c>
      <c r="CW63" s="196"/>
      <c r="CX63" s="196">
        <v>2</v>
      </c>
      <c r="CY63" s="196"/>
      <c r="CZ63" s="196">
        <v>0</v>
      </c>
      <c r="DA63" s="196">
        <v>0</v>
      </c>
      <c r="DB63" s="196"/>
      <c r="DC63" s="196"/>
      <c r="DD63" s="196">
        <v>0</v>
      </c>
      <c r="DE63" s="196">
        <v>406</v>
      </c>
      <c r="DF63" s="197">
        <v>2.4031503762469303E-4</v>
      </c>
    </row>
    <row r="64" spans="2:110" x14ac:dyDescent="0.2">
      <c r="B64" s="195" t="s">
        <v>50</v>
      </c>
      <c r="C64" s="196"/>
      <c r="D64" s="196">
        <v>0</v>
      </c>
      <c r="E64" s="196">
        <v>0</v>
      </c>
      <c r="F64" s="196">
        <v>0</v>
      </c>
      <c r="G64" s="196">
        <v>14</v>
      </c>
      <c r="H64" s="196">
        <v>86</v>
      </c>
      <c r="I64" s="196"/>
      <c r="J64" s="196">
        <v>0</v>
      </c>
      <c r="K64" s="196">
        <v>0</v>
      </c>
      <c r="L64" s="196"/>
      <c r="M64" s="196">
        <v>100</v>
      </c>
      <c r="N64" s="196"/>
      <c r="O64" s="196">
        <v>7411</v>
      </c>
      <c r="P64" s="196">
        <v>5</v>
      </c>
      <c r="Q64" s="196">
        <v>7416</v>
      </c>
      <c r="R64" s="196">
        <v>0</v>
      </c>
      <c r="S64" s="196"/>
      <c r="T64" s="196">
        <v>0</v>
      </c>
      <c r="U64" s="196"/>
      <c r="V64" s="196">
        <v>0</v>
      </c>
      <c r="W64" s="196"/>
      <c r="X64" s="196">
        <v>0</v>
      </c>
      <c r="Y64" s="196">
        <v>0</v>
      </c>
      <c r="Z64" s="196">
        <v>4</v>
      </c>
      <c r="AA64" s="196"/>
      <c r="AB64" s="196">
        <v>4</v>
      </c>
      <c r="AC64" s="196">
        <v>35</v>
      </c>
      <c r="AD64" s="196"/>
      <c r="AE64" s="196"/>
      <c r="AF64" s="196"/>
      <c r="AG64" s="196"/>
      <c r="AH64" s="196">
        <v>6</v>
      </c>
      <c r="AI64" s="196">
        <v>0</v>
      </c>
      <c r="AJ64" s="196"/>
      <c r="AK64" s="196">
        <v>41</v>
      </c>
      <c r="AL64" s="196"/>
      <c r="AM64" s="196">
        <v>0</v>
      </c>
      <c r="AN64" s="196"/>
      <c r="AO64" s="196">
        <v>0</v>
      </c>
      <c r="AP64" s="196">
        <v>0</v>
      </c>
      <c r="AQ64" s="196">
        <v>0</v>
      </c>
      <c r="AR64" s="196">
        <v>0</v>
      </c>
      <c r="AS64" s="196"/>
      <c r="AT64" s="196">
        <v>0</v>
      </c>
      <c r="AU64" s="196"/>
      <c r="AV64" s="196">
        <v>0</v>
      </c>
      <c r="AW64" s="196">
        <v>0</v>
      </c>
      <c r="AX64" s="196">
        <v>0</v>
      </c>
      <c r="AY64" s="196">
        <v>446</v>
      </c>
      <c r="AZ64" s="196">
        <v>0</v>
      </c>
      <c r="BA64" s="196">
        <v>0</v>
      </c>
      <c r="BB64" s="196">
        <v>0</v>
      </c>
      <c r="BC64" s="196">
        <v>0</v>
      </c>
      <c r="BD64" s="196">
        <v>0</v>
      </c>
      <c r="BE64" s="196">
        <v>0</v>
      </c>
      <c r="BF64" s="196">
        <v>0</v>
      </c>
      <c r="BG64" s="196">
        <v>446</v>
      </c>
      <c r="BH64" s="196">
        <v>0</v>
      </c>
      <c r="BI64" s="196">
        <v>63</v>
      </c>
      <c r="BJ64" s="196">
        <v>191</v>
      </c>
      <c r="BK64" s="196">
        <v>7</v>
      </c>
      <c r="BL64" s="196">
        <v>0</v>
      </c>
      <c r="BM64" s="196">
        <v>0</v>
      </c>
      <c r="BN64" s="196">
        <v>261</v>
      </c>
      <c r="BO64" s="196"/>
      <c r="BP64" s="196">
        <v>0</v>
      </c>
      <c r="BQ64" s="196"/>
      <c r="BR64" s="196">
        <v>0</v>
      </c>
      <c r="BS64" s="196">
        <v>0</v>
      </c>
      <c r="BT64" s="196">
        <v>0</v>
      </c>
      <c r="BU64" s="196">
        <v>0</v>
      </c>
      <c r="BV64" s="196"/>
      <c r="BW64" s="196"/>
      <c r="BX64" s="196">
        <v>0</v>
      </c>
      <c r="BY64" s="196">
        <v>175</v>
      </c>
      <c r="BZ64" s="196">
        <v>0</v>
      </c>
      <c r="CA64" s="196">
        <v>185</v>
      </c>
      <c r="CB64" s="196">
        <v>0</v>
      </c>
      <c r="CC64" s="196">
        <v>290</v>
      </c>
      <c r="CD64" s="196">
        <v>0</v>
      </c>
      <c r="CE64" s="196">
        <v>0</v>
      </c>
      <c r="CF64" s="196">
        <v>0</v>
      </c>
      <c r="CG64" s="196"/>
      <c r="CH64" s="196">
        <v>0</v>
      </c>
      <c r="CI64" s="196"/>
      <c r="CJ64" s="196">
        <v>650</v>
      </c>
      <c r="CK64" s="196"/>
      <c r="CL64" s="196"/>
      <c r="CM64" s="196"/>
      <c r="CN64" s="196"/>
      <c r="CO64" s="196">
        <v>0</v>
      </c>
      <c r="CP64" s="196">
        <v>5</v>
      </c>
      <c r="CQ64" s="196"/>
      <c r="CR64" s="196">
        <v>1</v>
      </c>
      <c r="CS64" s="196">
        <v>6</v>
      </c>
      <c r="CT64" s="196"/>
      <c r="CU64" s="196">
        <v>5</v>
      </c>
      <c r="CV64" s="196">
        <v>0</v>
      </c>
      <c r="CW64" s="196">
        <v>0</v>
      </c>
      <c r="CX64" s="196">
        <v>5</v>
      </c>
      <c r="CY64" s="196">
        <v>0</v>
      </c>
      <c r="CZ64" s="196">
        <v>0</v>
      </c>
      <c r="DA64" s="196">
        <v>12</v>
      </c>
      <c r="DB64" s="196">
        <v>244</v>
      </c>
      <c r="DC64" s="196">
        <v>0</v>
      </c>
      <c r="DD64" s="196">
        <v>256</v>
      </c>
      <c r="DE64" s="196">
        <v>9185</v>
      </c>
      <c r="DF64" s="197">
        <v>5.4366837945389298E-3</v>
      </c>
    </row>
    <row r="65" spans="2:110" x14ac:dyDescent="0.2">
      <c r="B65" s="195" t="s">
        <v>66</v>
      </c>
      <c r="C65" s="196">
        <v>0</v>
      </c>
      <c r="D65" s="196"/>
      <c r="E65" s="196">
        <v>0</v>
      </c>
      <c r="F65" s="196">
        <v>0</v>
      </c>
      <c r="G65" s="196">
        <v>18</v>
      </c>
      <c r="H65" s="196">
        <v>129</v>
      </c>
      <c r="I65" s="196"/>
      <c r="J65" s="196">
        <v>0</v>
      </c>
      <c r="K65" s="196">
        <v>0</v>
      </c>
      <c r="L65" s="196"/>
      <c r="M65" s="196">
        <v>147</v>
      </c>
      <c r="N65" s="196"/>
      <c r="O65" s="196">
        <v>1569</v>
      </c>
      <c r="P65" s="196">
        <v>0</v>
      </c>
      <c r="Q65" s="196">
        <v>1569</v>
      </c>
      <c r="R65" s="196">
        <v>0</v>
      </c>
      <c r="S65" s="196"/>
      <c r="T65" s="196">
        <v>0</v>
      </c>
      <c r="U65" s="196"/>
      <c r="V65" s="196">
        <v>0</v>
      </c>
      <c r="W65" s="196"/>
      <c r="X65" s="196"/>
      <c r="Y65" s="196"/>
      <c r="Z65" s="196">
        <v>1</v>
      </c>
      <c r="AA65" s="196"/>
      <c r="AB65" s="196">
        <v>1</v>
      </c>
      <c r="AC65" s="196">
        <v>43</v>
      </c>
      <c r="AD65" s="196">
        <v>0</v>
      </c>
      <c r="AE65" s="196">
        <v>0</v>
      </c>
      <c r="AF65" s="196">
        <v>0</v>
      </c>
      <c r="AG65" s="196"/>
      <c r="AH65" s="196">
        <v>15</v>
      </c>
      <c r="AI65" s="196">
        <v>1</v>
      </c>
      <c r="AJ65" s="196"/>
      <c r="AK65" s="196">
        <v>59</v>
      </c>
      <c r="AL65" s="196"/>
      <c r="AM65" s="196"/>
      <c r="AN65" s="196">
        <v>0</v>
      </c>
      <c r="AO65" s="196">
        <v>0</v>
      </c>
      <c r="AP65" s="196">
        <v>0</v>
      </c>
      <c r="AQ65" s="196">
        <v>0</v>
      </c>
      <c r="AR65" s="196">
        <v>0</v>
      </c>
      <c r="AS65" s="196">
        <v>0</v>
      </c>
      <c r="AT65" s="196">
        <v>0</v>
      </c>
      <c r="AU65" s="196"/>
      <c r="AV65" s="196">
        <v>0</v>
      </c>
      <c r="AW65" s="196">
        <v>0</v>
      </c>
      <c r="AX65" s="196">
        <v>0</v>
      </c>
      <c r="AY65" s="196">
        <v>1032</v>
      </c>
      <c r="AZ65" s="196">
        <v>0</v>
      </c>
      <c r="BA65" s="196">
        <v>0</v>
      </c>
      <c r="BB65" s="196">
        <v>0</v>
      </c>
      <c r="BC65" s="196">
        <v>0</v>
      </c>
      <c r="BD65" s="196">
        <v>0</v>
      </c>
      <c r="BE65" s="196">
        <v>0</v>
      </c>
      <c r="BF65" s="196"/>
      <c r="BG65" s="196">
        <v>1032</v>
      </c>
      <c r="BH65" s="196">
        <v>0</v>
      </c>
      <c r="BI65" s="196">
        <v>8</v>
      </c>
      <c r="BJ65" s="196">
        <v>81</v>
      </c>
      <c r="BK65" s="196">
        <v>0</v>
      </c>
      <c r="BL65" s="196">
        <v>0</v>
      </c>
      <c r="BM65" s="196"/>
      <c r="BN65" s="196">
        <v>89</v>
      </c>
      <c r="BO65" s="196"/>
      <c r="BP65" s="196">
        <v>0</v>
      </c>
      <c r="BQ65" s="196"/>
      <c r="BR65" s="196">
        <v>0</v>
      </c>
      <c r="BS65" s="196">
        <v>0</v>
      </c>
      <c r="BT65" s="196">
        <v>0</v>
      </c>
      <c r="BU65" s="196"/>
      <c r="BV65" s="196"/>
      <c r="BW65" s="196"/>
      <c r="BX65" s="196">
        <v>0</v>
      </c>
      <c r="BY65" s="196">
        <v>240</v>
      </c>
      <c r="BZ65" s="196">
        <v>0</v>
      </c>
      <c r="CA65" s="196">
        <v>60</v>
      </c>
      <c r="CB65" s="196">
        <v>0</v>
      </c>
      <c r="CC65" s="196">
        <v>158</v>
      </c>
      <c r="CD65" s="196">
        <v>0</v>
      </c>
      <c r="CE65" s="196">
        <v>0</v>
      </c>
      <c r="CF65" s="196">
        <v>0</v>
      </c>
      <c r="CG65" s="196">
        <v>0</v>
      </c>
      <c r="CH65" s="196">
        <v>0</v>
      </c>
      <c r="CI65" s="196">
        <v>0</v>
      </c>
      <c r="CJ65" s="196">
        <v>458</v>
      </c>
      <c r="CK65" s="196">
        <v>0</v>
      </c>
      <c r="CL65" s="196">
        <v>0</v>
      </c>
      <c r="CM65" s="196">
        <v>0</v>
      </c>
      <c r="CN65" s="196"/>
      <c r="CO65" s="196"/>
      <c r="CP65" s="196"/>
      <c r="CQ65" s="196">
        <v>0</v>
      </c>
      <c r="CR65" s="196">
        <v>2</v>
      </c>
      <c r="CS65" s="196">
        <v>2</v>
      </c>
      <c r="CT65" s="196"/>
      <c r="CU65" s="196">
        <v>20</v>
      </c>
      <c r="CV65" s="196">
        <v>0</v>
      </c>
      <c r="CW65" s="196">
        <v>0</v>
      </c>
      <c r="CX65" s="196">
        <v>20</v>
      </c>
      <c r="CY65" s="196"/>
      <c r="CZ65" s="196">
        <v>0</v>
      </c>
      <c r="DA65" s="196">
        <v>14</v>
      </c>
      <c r="DB65" s="196">
        <v>6</v>
      </c>
      <c r="DC65" s="196">
        <v>4</v>
      </c>
      <c r="DD65" s="196">
        <v>24</v>
      </c>
      <c r="DE65" s="196">
        <v>3401</v>
      </c>
      <c r="DF65" s="197">
        <v>2.0130823718265542E-3</v>
      </c>
    </row>
    <row r="66" spans="2:110" x14ac:dyDescent="0.2">
      <c r="B66" s="195" t="s">
        <v>68</v>
      </c>
      <c r="C66" s="196"/>
      <c r="D66" s="196"/>
      <c r="E66" s="196">
        <v>0</v>
      </c>
      <c r="F66" s="196">
        <v>0</v>
      </c>
      <c r="G66" s="196">
        <v>7</v>
      </c>
      <c r="H66" s="196">
        <v>1</v>
      </c>
      <c r="I66" s="196">
        <v>0</v>
      </c>
      <c r="J66" s="196">
        <v>0</v>
      </c>
      <c r="K66" s="196">
        <v>0</v>
      </c>
      <c r="L66" s="196">
        <v>0</v>
      </c>
      <c r="M66" s="196">
        <v>8</v>
      </c>
      <c r="N66" s="196"/>
      <c r="O66" s="196">
        <v>582</v>
      </c>
      <c r="P66" s="196">
        <v>0</v>
      </c>
      <c r="Q66" s="196">
        <v>582</v>
      </c>
      <c r="R66" s="196">
        <v>0</v>
      </c>
      <c r="S66" s="196"/>
      <c r="T66" s="196"/>
      <c r="U66" s="196"/>
      <c r="V66" s="196">
        <v>0</v>
      </c>
      <c r="W66" s="196"/>
      <c r="X66" s="196"/>
      <c r="Y66" s="196"/>
      <c r="Z66" s="196"/>
      <c r="AA66" s="196"/>
      <c r="AB66" s="196"/>
      <c r="AC66" s="196">
        <v>2</v>
      </c>
      <c r="AD66" s="196"/>
      <c r="AE66" s="196"/>
      <c r="AF66" s="196"/>
      <c r="AG66" s="196"/>
      <c r="AH66" s="196"/>
      <c r="AI66" s="196"/>
      <c r="AJ66" s="196"/>
      <c r="AK66" s="196">
        <v>2</v>
      </c>
      <c r="AL66" s="196"/>
      <c r="AM66" s="196"/>
      <c r="AN66" s="196"/>
      <c r="AO66" s="196"/>
      <c r="AP66" s="196"/>
      <c r="AQ66" s="196">
        <v>0</v>
      </c>
      <c r="AR66" s="196"/>
      <c r="AS66" s="196"/>
      <c r="AT66" s="196"/>
      <c r="AU66" s="196"/>
      <c r="AV66" s="196"/>
      <c r="AW66" s="196"/>
      <c r="AX66" s="196">
        <v>0</v>
      </c>
      <c r="AY66" s="196">
        <v>424</v>
      </c>
      <c r="AZ66" s="196">
        <v>0</v>
      </c>
      <c r="BA66" s="196">
        <v>0</v>
      </c>
      <c r="BB66" s="196"/>
      <c r="BC66" s="196"/>
      <c r="BD66" s="196"/>
      <c r="BE66" s="196"/>
      <c r="BF66" s="196"/>
      <c r="BG66" s="196">
        <v>424</v>
      </c>
      <c r="BH66" s="196">
        <v>0</v>
      </c>
      <c r="BI66" s="196">
        <v>17</v>
      </c>
      <c r="BJ66" s="196">
        <v>113</v>
      </c>
      <c r="BK66" s="196"/>
      <c r="BL66" s="196">
        <v>0</v>
      </c>
      <c r="BM66" s="196"/>
      <c r="BN66" s="196">
        <v>130</v>
      </c>
      <c r="BO66" s="196"/>
      <c r="BP66" s="196">
        <v>0</v>
      </c>
      <c r="BQ66" s="196"/>
      <c r="BR66" s="196">
        <v>0</v>
      </c>
      <c r="BS66" s="196">
        <v>0</v>
      </c>
      <c r="BT66" s="196"/>
      <c r="BU66" s="196">
        <v>0</v>
      </c>
      <c r="BV66" s="196"/>
      <c r="BW66" s="196"/>
      <c r="BX66" s="196">
        <v>0</v>
      </c>
      <c r="BY66" s="196">
        <v>48</v>
      </c>
      <c r="BZ66" s="196">
        <v>0</v>
      </c>
      <c r="CA66" s="196">
        <v>62</v>
      </c>
      <c r="CB66" s="196">
        <v>0</v>
      </c>
      <c r="CC66" s="196">
        <v>100</v>
      </c>
      <c r="CD66" s="196">
        <v>0</v>
      </c>
      <c r="CE66" s="196">
        <v>0</v>
      </c>
      <c r="CF66" s="196">
        <v>0</v>
      </c>
      <c r="CG66" s="196"/>
      <c r="CH66" s="196">
        <v>0</v>
      </c>
      <c r="CI66" s="196"/>
      <c r="CJ66" s="196">
        <v>210</v>
      </c>
      <c r="CK66" s="196"/>
      <c r="CL66" s="196"/>
      <c r="CM66" s="196"/>
      <c r="CN66" s="196"/>
      <c r="CO66" s="196"/>
      <c r="CP66" s="196"/>
      <c r="CQ66" s="196"/>
      <c r="CR66" s="196"/>
      <c r="CS66" s="196"/>
      <c r="CT66" s="196"/>
      <c r="CU66" s="196"/>
      <c r="CV66" s="196"/>
      <c r="CW66" s="196"/>
      <c r="CX66" s="196"/>
      <c r="CY66" s="196"/>
      <c r="CZ66" s="196">
        <v>0</v>
      </c>
      <c r="DA66" s="196"/>
      <c r="DB66" s="196"/>
      <c r="DC66" s="196"/>
      <c r="DD66" s="196"/>
      <c r="DE66" s="196">
        <v>1356</v>
      </c>
      <c r="DF66" s="197">
        <v>8.0262854930808806E-4</v>
      </c>
    </row>
    <row r="67" spans="2:110" x14ac:dyDescent="0.2">
      <c r="B67" s="195" t="s">
        <v>81</v>
      </c>
      <c r="C67" s="196"/>
      <c r="D67" s="196">
        <v>0</v>
      </c>
      <c r="E67" s="196"/>
      <c r="F67" s="196">
        <v>0</v>
      </c>
      <c r="G67" s="196">
        <v>7</v>
      </c>
      <c r="H67" s="196">
        <v>4</v>
      </c>
      <c r="I67" s="196"/>
      <c r="J67" s="196">
        <v>0</v>
      </c>
      <c r="K67" s="196"/>
      <c r="L67" s="196">
        <v>0</v>
      </c>
      <c r="M67" s="196">
        <v>11</v>
      </c>
      <c r="N67" s="196"/>
      <c r="O67" s="196">
        <v>223</v>
      </c>
      <c r="P67" s="196"/>
      <c r="Q67" s="196">
        <v>223</v>
      </c>
      <c r="R67" s="196">
        <v>0</v>
      </c>
      <c r="S67" s="196"/>
      <c r="T67" s="196"/>
      <c r="U67" s="196"/>
      <c r="V67" s="196">
        <v>0</v>
      </c>
      <c r="W67" s="196"/>
      <c r="X67" s="196"/>
      <c r="Y67" s="196"/>
      <c r="Z67" s="196">
        <v>0</v>
      </c>
      <c r="AA67" s="196"/>
      <c r="AB67" s="196">
        <v>0</v>
      </c>
      <c r="AC67" s="196">
        <v>6</v>
      </c>
      <c r="AD67" s="196">
        <v>0</v>
      </c>
      <c r="AE67" s="196"/>
      <c r="AF67" s="196">
        <v>0</v>
      </c>
      <c r="AG67" s="196"/>
      <c r="AH67" s="196">
        <v>3</v>
      </c>
      <c r="AI67" s="196"/>
      <c r="AJ67" s="196"/>
      <c r="AK67" s="196">
        <v>9</v>
      </c>
      <c r="AL67" s="196"/>
      <c r="AM67" s="196">
        <v>0</v>
      </c>
      <c r="AN67" s="196"/>
      <c r="AO67" s="196"/>
      <c r="AP67" s="196"/>
      <c r="AQ67" s="196"/>
      <c r="AR67" s="196"/>
      <c r="AS67" s="196"/>
      <c r="AT67" s="196"/>
      <c r="AU67" s="196"/>
      <c r="AV67" s="196">
        <v>0</v>
      </c>
      <c r="AW67" s="196">
        <v>0</v>
      </c>
      <c r="AX67" s="196">
        <v>0</v>
      </c>
      <c r="AY67" s="196">
        <v>69</v>
      </c>
      <c r="AZ67" s="196">
        <v>0</v>
      </c>
      <c r="BA67" s="196">
        <v>0</v>
      </c>
      <c r="BB67" s="196">
        <v>0</v>
      </c>
      <c r="BC67" s="196">
        <v>0</v>
      </c>
      <c r="BD67" s="196"/>
      <c r="BE67" s="196">
        <v>0</v>
      </c>
      <c r="BF67" s="196">
        <v>0</v>
      </c>
      <c r="BG67" s="196">
        <v>69</v>
      </c>
      <c r="BH67" s="196">
        <v>0</v>
      </c>
      <c r="BI67" s="196">
        <v>3</v>
      </c>
      <c r="BJ67" s="196">
        <v>32</v>
      </c>
      <c r="BK67" s="196"/>
      <c r="BL67" s="196"/>
      <c r="BM67" s="196"/>
      <c r="BN67" s="196">
        <v>35</v>
      </c>
      <c r="BO67" s="196"/>
      <c r="BP67" s="196">
        <v>0</v>
      </c>
      <c r="BQ67" s="196"/>
      <c r="BR67" s="196">
        <v>0</v>
      </c>
      <c r="BS67" s="196">
        <v>0</v>
      </c>
      <c r="BT67" s="196"/>
      <c r="BU67" s="196"/>
      <c r="BV67" s="196"/>
      <c r="BW67" s="196"/>
      <c r="BX67" s="196">
        <v>0</v>
      </c>
      <c r="BY67" s="196">
        <v>17</v>
      </c>
      <c r="BZ67" s="196">
        <v>0</v>
      </c>
      <c r="CA67" s="196">
        <v>184</v>
      </c>
      <c r="CB67" s="196">
        <v>0</v>
      </c>
      <c r="CC67" s="196">
        <v>28</v>
      </c>
      <c r="CD67" s="196">
        <v>0</v>
      </c>
      <c r="CE67" s="196"/>
      <c r="CF67" s="196">
        <v>0</v>
      </c>
      <c r="CG67" s="196">
        <v>0</v>
      </c>
      <c r="CH67" s="196">
        <v>0</v>
      </c>
      <c r="CI67" s="196"/>
      <c r="CJ67" s="196">
        <v>229</v>
      </c>
      <c r="CK67" s="196"/>
      <c r="CL67" s="196">
        <v>0</v>
      </c>
      <c r="CM67" s="196">
        <v>0</v>
      </c>
      <c r="CN67" s="196"/>
      <c r="CO67" s="196">
        <v>0</v>
      </c>
      <c r="CP67" s="196"/>
      <c r="CQ67" s="196"/>
      <c r="CR67" s="196"/>
      <c r="CS67" s="196"/>
      <c r="CT67" s="196">
        <v>6</v>
      </c>
      <c r="CU67" s="196"/>
      <c r="CV67" s="196">
        <v>0</v>
      </c>
      <c r="CW67" s="196"/>
      <c r="CX67" s="196">
        <v>0</v>
      </c>
      <c r="CY67" s="196"/>
      <c r="CZ67" s="196">
        <v>0</v>
      </c>
      <c r="DA67" s="196">
        <v>0</v>
      </c>
      <c r="DB67" s="196"/>
      <c r="DC67" s="196"/>
      <c r="DD67" s="196">
        <v>0</v>
      </c>
      <c r="DE67" s="196">
        <v>582</v>
      </c>
      <c r="DF67" s="197">
        <v>3.4449101452603775E-4</v>
      </c>
    </row>
    <row r="68" spans="2:110" x14ac:dyDescent="0.2">
      <c r="B68" s="195" t="s">
        <v>130</v>
      </c>
      <c r="C68" s="196"/>
      <c r="D68" s="196"/>
      <c r="E68" s="196"/>
      <c r="F68" s="196"/>
      <c r="G68" s="196">
        <v>0</v>
      </c>
      <c r="H68" s="196"/>
      <c r="I68" s="196"/>
      <c r="J68" s="196">
        <v>0</v>
      </c>
      <c r="K68" s="196"/>
      <c r="L68" s="196"/>
      <c r="M68" s="196">
        <v>0</v>
      </c>
      <c r="N68" s="196"/>
      <c r="O68" s="196">
        <v>100</v>
      </c>
      <c r="P68" s="196">
        <v>0</v>
      </c>
      <c r="Q68" s="196">
        <v>100</v>
      </c>
      <c r="R68" s="196">
        <v>0</v>
      </c>
      <c r="S68" s="196"/>
      <c r="T68" s="196"/>
      <c r="U68" s="196"/>
      <c r="V68" s="196">
        <v>0</v>
      </c>
      <c r="W68" s="196"/>
      <c r="X68" s="196"/>
      <c r="Y68" s="196"/>
      <c r="Z68" s="196"/>
      <c r="AA68" s="196"/>
      <c r="AB68" s="196"/>
      <c r="AC68" s="196"/>
      <c r="AD68" s="196"/>
      <c r="AE68" s="196"/>
      <c r="AF68" s="196"/>
      <c r="AG68" s="196"/>
      <c r="AH68" s="196"/>
      <c r="AI68" s="196"/>
      <c r="AJ68" s="196"/>
      <c r="AK68" s="196"/>
      <c r="AL68" s="196"/>
      <c r="AM68" s="196"/>
      <c r="AN68" s="196"/>
      <c r="AO68" s="196"/>
      <c r="AP68" s="196"/>
      <c r="AQ68" s="196"/>
      <c r="AR68" s="196"/>
      <c r="AS68" s="196"/>
      <c r="AT68" s="196"/>
      <c r="AU68" s="196"/>
      <c r="AV68" s="196"/>
      <c r="AW68" s="196"/>
      <c r="AX68" s="196"/>
      <c r="AY68" s="196">
        <v>15</v>
      </c>
      <c r="AZ68" s="196"/>
      <c r="BA68" s="196"/>
      <c r="BB68" s="196"/>
      <c r="BC68" s="196"/>
      <c r="BD68" s="196"/>
      <c r="BE68" s="196"/>
      <c r="BF68" s="196"/>
      <c r="BG68" s="196">
        <v>15</v>
      </c>
      <c r="BH68" s="196"/>
      <c r="BI68" s="196">
        <v>0</v>
      </c>
      <c r="BJ68" s="196">
        <v>10</v>
      </c>
      <c r="BK68" s="196"/>
      <c r="BL68" s="196">
        <v>0</v>
      </c>
      <c r="BM68" s="196"/>
      <c r="BN68" s="196">
        <v>10</v>
      </c>
      <c r="BO68" s="196"/>
      <c r="BP68" s="196"/>
      <c r="BQ68" s="196"/>
      <c r="BR68" s="196"/>
      <c r="BS68" s="196">
        <v>0</v>
      </c>
      <c r="BT68" s="196"/>
      <c r="BU68" s="196"/>
      <c r="BV68" s="196"/>
      <c r="BW68" s="196"/>
      <c r="BX68" s="196">
        <v>0</v>
      </c>
      <c r="BY68" s="196">
        <v>31</v>
      </c>
      <c r="BZ68" s="196">
        <v>0</v>
      </c>
      <c r="CA68" s="196">
        <v>8</v>
      </c>
      <c r="CB68" s="196"/>
      <c r="CC68" s="196">
        <v>3</v>
      </c>
      <c r="CD68" s="196"/>
      <c r="CE68" s="196">
        <v>0</v>
      </c>
      <c r="CF68" s="196">
        <v>0</v>
      </c>
      <c r="CG68" s="196"/>
      <c r="CH68" s="196">
        <v>0</v>
      </c>
      <c r="CI68" s="196"/>
      <c r="CJ68" s="196">
        <v>42</v>
      </c>
      <c r="CK68" s="196"/>
      <c r="CL68" s="196"/>
      <c r="CM68" s="196"/>
      <c r="CN68" s="196"/>
      <c r="CO68" s="196"/>
      <c r="CP68" s="196"/>
      <c r="CQ68" s="196"/>
      <c r="CR68" s="196"/>
      <c r="CS68" s="196"/>
      <c r="CT68" s="196"/>
      <c r="CU68" s="196"/>
      <c r="CV68" s="196"/>
      <c r="CW68" s="196"/>
      <c r="CX68" s="196"/>
      <c r="CY68" s="196"/>
      <c r="CZ68" s="196"/>
      <c r="DA68" s="196"/>
      <c r="DB68" s="196"/>
      <c r="DC68" s="196"/>
      <c r="DD68" s="196"/>
      <c r="DE68" s="196">
        <v>167</v>
      </c>
      <c r="DF68" s="197">
        <v>9.8848796264344174E-5</v>
      </c>
    </row>
    <row r="69" spans="2:110" x14ac:dyDescent="0.2">
      <c r="B69" s="195" t="s">
        <v>133</v>
      </c>
      <c r="C69" s="196"/>
      <c r="D69" s="196"/>
      <c r="E69" s="196">
        <v>0</v>
      </c>
      <c r="F69" s="196">
        <v>0</v>
      </c>
      <c r="G69" s="196">
        <v>6</v>
      </c>
      <c r="H69" s="196">
        <v>4</v>
      </c>
      <c r="I69" s="196">
        <v>0</v>
      </c>
      <c r="J69" s="196">
        <v>0</v>
      </c>
      <c r="K69" s="196"/>
      <c r="L69" s="196"/>
      <c r="M69" s="196">
        <v>10</v>
      </c>
      <c r="N69" s="196"/>
      <c r="O69" s="196">
        <v>68</v>
      </c>
      <c r="P69" s="196">
        <v>0</v>
      </c>
      <c r="Q69" s="196">
        <v>68</v>
      </c>
      <c r="R69" s="196">
        <v>0</v>
      </c>
      <c r="S69" s="196"/>
      <c r="T69" s="196">
        <v>0</v>
      </c>
      <c r="U69" s="196"/>
      <c r="V69" s="196">
        <v>0</v>
      </c>
      <c r="W69" s="196">
        <v>2</v>
      </c>
      <c r="X69" s="196"/>
      <c r="Y69" s="196">
        <v>2</v>
      </c>
      <c r="Z69" s="196">
        <v>0</v>
      </c>
      <c r="AA69" s="196"/>
      <c r="AB69" s="196">
        <v>0</v>
      </c>
      <c r="AC69" s="196"/>
      <c r="AD69" s="196">
        <v>0</v>
      </c>
      <c r="AE69" s="196"/>
      <c r="AF69" s="196">
        <v>1</v>
      </c>
      <c r="AG69" s="196"/>
      <c r="AH69" s="196">
        <v>1</v>
      </c>
      <c r="AI69" s="196">
        <v>0</v>
      </c>
      <c r="AJ69" s="196"/>
      <c r="AK69" s="196">
        <v>2</v>
      </c>
      <c r="AL69" s="196"/>
      <c r="AM69" s="196">
        <v>0</v>
      </c>
      <c r="AN69" s="196"/>
      <c r="AO69" s="196">
        <v>0</v>
      </c>
      <c r="AP69" s="196"/>
      <c r="AQ69" s="196"/>
      <c r="AR69" s="196">
        <v>0</v>
      </c>
      <c r="AS69" s="196"/>
      <c r="AT69" s="196"/>
      <c r="AU69" s="196"/>
      <c r="AV69" s="196"/>
      <c r="AW69" s="196">
        <v>0</v>
      </c>
      <c r="AX69" s="196">
        <v>0</v>
      </c>
      <c r="AY69" s="196">
        <v>32</v>
      </c>
      <c r="AZ69" s="196">
        <v>0</v>
      </c>
      <c r="BA69" s="196">
        <v>0</v>
      </c>
      <c r="BB69" s="196">
        <v>0</v>
      </c>
      <c r="BC69" s="196"/>
      <c r="BD69" s="196"/>
      <c r="BE69" s="196">
        <v>0</v>
      </c>
      <c r="BF69" s="196">
        <v>2</v>
      </c>
      <c r="BG69" s="196">
        <v>34</v>
      </c>
      <c r="BH69" s="196">
        <v>0</v>
      </c>
      <c r="BI69" s="196">
        <v>3</v>
      </c>
      <c r="BJ69" s="196">
        <v>75</v>
      </c>
      <c r="BK69" s="196"/>
      <c r="BL69" s="196">
        <v>0</v>
      </c>
      <c r="BM69" s="196"/>
      <c r="BN69" s="196">
        <v>78</v>
      </c>
      <c r="BO69" s="196"/>
      <c r="BP69" s="196">
        <v>0</v>
      </c>
      <c r="BQ69" s="196"/>
      <c r="BR69" s="196">
        <v>0</v>
      </c>
      <c r="BS69" s="196">
        <v>0</v>
      </c>
      <c r="BT69" s="196"/>
      <c r="BU69" s="196">
        <v>0</v>
      </c>
      <c r="BV69" s="196"/>
      <c r="BW69" s="196"/>
      <c r="BX69" s="196">
        <v>0</v>
      </c>
      <c r="BY69" s="196">
        <v>54</v>
      </c>
      <c r="BZ69" s="196">
        <v>0</v>
      </c>
      <c r="CA69" s="196">
        <v>149</v>
      </c>
      <c r="CB69" s="196">
        <v>0</v>
      </c>
      <c r="CC69" s="196">
        <v>37</v>
      </c>
      <c r="CD69" s="196"/>
      <c r="CE69" s="196">
        <v>0</v>
      </c>
      <c r="CF69" s="196">
        <v>0</v>
      </c>
      <c r="CG69" s="196"/>
      <c r="CH69" s="196">
        <v>0</v>
      </c>
      <c r="CI69" s="196"/>
      <c r="CJ69" s="196">
        <v>240</v>
      </c>
      <c r="CK69" s="196"/>
      <c r="CL69" s="196">
        <v>0</v>
      </c>
      <c r="CM69" s="196">
        <v>0</v>
      </c>
      <c r="CN69" s="196"/>
      <c r="CO69" s="196">
        <v>0</v>
      </c>
      <c r="CP69" s="196">
        <v>0</v>
      </c>
      <c r="CQ69" s="196">
        <v>1</v>
      </c>
      <c r="CR69" s="196"/>
      <c r="CS69" s="196">
        <v>1</v>
      </c>
      <c r="CT69" s="196"/>
      <c r="CU69" s="196">
        <v>2</v>
      </c>
      <c r="CV69" s="196">
        <v>0</v>
      </c>
      <c r="CW69" s="196"/>
      <c r="CX69" s="196">
        <v>2</v>
      </c>
      <c r="CY69" s="196">
        <v>1</v>
      </c>
      <c r="CZ69" s="196">
        <v>0</v>
      </c>
      <c r="DA69" s="196">
        <v>2</v>
      </c>
      <c r="DB69" s="196"/>
      <c r="DC69" s="196"/>
      <c r="DD69" s="196">
        <v>2</v>
      </c>
      <c r="DE69" s="196">
        <v>440</v>
      </c>
      <c r="DF69" s="197">
        <v>2.6043994225336187E-4</v>
      </c>
    </row>
    <row r="70" spans="2:110" x14ac:dyDescent="0.2">
      <c r="B70" s="195" t="s">
        <v>139</v>
      </c>
      <c r="C70" s="196"/>
      <c r="D70" s="196">
        <v>0</v>
      </c>
      <c r="E70" s="196">
        <v>0</v>
      </c>
      <c r="F70" s="196">
        <v>0</v>
      </c>
      <c r="G70" s="196">
        <v>2</v>
      </c>
      <c r="H70" s="196">
        <v>4</v>
      </c>
      <c r="I70" s="196">
        <v>0</v>
      </c>
      <c r="J70" s="196">
        <v>0</v>
      </c>
      <c r="K70" s="196">
        <v>0</v>
      </c>
      <c r="L70" s="196"/>
      <c r="M70" s="196">
        <v>6</v>
      </c>
      <c r="N70" s="196"/>
      <c r="O70" s="196">
        <v>383</v>
      </c>
      <c r="P70" s="196">
        <v>0</v>
      </c>
      <c r="Q70" s="196">
        <v>383</v>
      </c>
      <c r="R70" s="196">
        <v>0</v>
      </c>
      <c r="S70" s="196"/>
      <c r="T70" s="196">
        <v>0</v>
      </c>
      <c r="U70" s="196"/>
      <c r="V70" s="196">
        <v>0</v>
      </c>
      <c r="W70" s="196"/>
      <c r="X70" s="196"/>
      <c r="Y70" s="196"/>
      <c r="Z70" s="196">
        <v>0</v>
      </c>
      <c r="AA70" s="196"/>
      <c r="AB70" s="196">
        <v>0</v>
      </c>
      <c r="AC70" s="196">
        <v>8</v>
      </c>
      <c r="AD70" s="196">
        <v>0</v>
      </c>
      <c r="AE70" s="196"/>
      <c r="AF70" s="196">
        <v>1</v>
      </c>
      <c r="AG70" s="196"/>
      <c r="AH70" s="196">
        <v>1</v>
      </c>
      <c r="AI70" s="196">
        <v>0</v>
      </c>
      <c r="AJ70" s="196"/>
      <c r="AK70" s="196">
        <v>10</v>
      </c>
      <c r="AL70" s="196"/>
      <c r="AM70" s="196">
        <v>0</v>
      </c>
      <c r="AN70" s="196"/>
      <c r="AO70" s="196"/>
      <c r="AP70" s="196"/>
      <c r="AQ70" s="196">
        <v>0</v>
      </c>
      <c r="AR70" s="196">
        <v>0</v>
      </c>
      <c r="AS70" s="196"/>
      <c r="AT70" s="196"/>
      <c r="AU70" s="196">
        <v>0</v>
      </c>
      <c r="AV70" s="196"/>
      <c r="AW70" s="196"/>
      <c r="AX70" s="196">
        <v>0</v>
      </c>
      <c r="AY70" s="196">
        <v>122</v>
      </c>
      <c r="AZ70" s="196">
        <v>0</v>
      </c>
      <c r="BA70" s="196">
        <v>0</v>
      </c>
      <c r="BB70" s="196">
        <v>0</v>
      </c>
      <c r="BC70" s="196">
        <v>0</v>
      </c>
      <c r="BD70" s="196"/>
      <c r="BE70" s="196">
        <v>0</v>
      </c>
      <c r="BF70" s="196">
        <v>0</v>
      </c>
      <c r="BG70" s="196">
        <v>122</v>
      </c>
      <c r="BH70" s="196">
        <v>0</v>
      </c>
      <c r="BI70" s="196">
        <v>0</v>
      </c>
      <c r="BJ70" s="196">
        <v>167</v>
      </c>
      <c r="BK70" s="196">
        <v>0</v>
      </c>
      <c r="BL70" s="196">
        <v>0</v>
      </c>
      <c r="BM70" s="196"/>
      <c r="BN70" s="196">
        <v>167</v>
      </c>
      <c r="BO70" s="196">
        <v>0</v>
      </c>
      <c r="BP70" s="196">
        <v>0</v>
      </c>
      <c r="BQ70" s="196"/>
      <c r="BR70" s="196">
        <v>0</v>
      </c>
      <c r="BS70" s="196">
        <v>0</v>
      </c>
      <c r="BT70" s="196">
        <v>0</v>
      </c>
      <c r="BU70" s="196"/>
      <c r="BV70" s="196"/>
      <c r="BW70" s="196"/>
      <c r="BX70" s="196">
        <v>0</v>
      </c>
      <c r="BY70" s="196">
        <v>92</v>
      </c>
      <c r="BZ70" s="196">
        <v>0</v>
      </c>
      <c r="CA70" s="196">
        <v>241</v>
      </c>
      <c r="CB70" s="196">
        <v>0</v>
      </c>
      <c r="CC70" s="196">
        <v>90</v>
      </c>
      <c r="CD70" s="196">
        <v>0</v>
      </c>
      <c r="CE70" s="196">
        <v>0</v>
      </c>
      <c r="CF70" s="196">
        <v>0</v>
      </c>
      <c r="CG70" s="196">
        <v>0</v>
      </c>
      <c r="CH70" s="196">
        <v>0</v>
      </c>
      <c r="CI70" s="196">
        <v>0</v>
      </c>
      <c r="CJ70" s="196">
        <v>423</v>
      </c>
      <c r="CK70" s="196"/>
      <c r="CL70" s="196">
        <v>0</v>
      </c>
      <c r="CM70" s="196">
        <v>0</v>
      </c>
      <c r="CN70" s="196">
        <v>0</v>
      </c>
      <c r="CO70" s="196">
        <v>0</v>
      </c>
      <c r="CP70" s="196"/>
      <c r="CQ70" s="196">
        <v>0</v>
      </c>
      <c r="CR70" s="196">
        <v>0</v>
      </c>
      <c r="CS70" s="196">
        <v>0</v>
      </c>
      <c r="CT70" s="196">
        <v>4</v>
      </c>
      <c r="CU70" s="196"/>
      <c r="CV70" s="196">
        <v>0</v>
      </c>
      <c r="CW70" s="196"/>
      <c r="CX70" s="196">
        <v>0</v>
      </c>
      <c r="CY70" s="196"/>
      <c r="CZ70" s="196">
        <v>0</v>
      </c>
      <c r="DA70" s="196">
        <v>1</v>
      </c>
      <c r="DB70" s="196">
        <v>4</v>
      </c>
      <c r="DC70" s="196"/>
      <c r="DD70" s="196">
        <v>5</v>
      </c>
      <c r="DE70" s="196">
        <v>1120</v>
      </c>
      <c r="DF70" s="197">
        <v>6.6293803482673933E-4</v>
      </c>
    </row>
    <row r="71" spans="2:110" x14ac:dyDescent="0.2">
      <c r="B71" s="195" t="s">
        <v>147</v>
      </c>
      <c r="C71" s="196"/>
      <c r="D71" s="196"/>
      <c r="E71" s="196"/>
      <c r="F71" s="196"/>
      <c r="G71" s="196">
        <v>17</v>
      </c>
      <c r="H71" s="196">
        <v>12</v>
      </c>
      <c r="I71" s="196"/>
      <c r="J71" s="196">
        <v>0</v>
      </c>
      <c r="K71" s="196"/>
      <c r="L71" s="196"/>
      <c r="M71" s="196">
        <v>29</v>
      </c>
      <c r="N71" s="196"/>
      <c r="O71" s="196">
        <v>1106</v>
      </c>
      <c r="P71" s="196">
        <v>0</v>
      </c>
      <c r="Q71" s="196">
        <v>1106</v>
      </c>
      <c r="R71" s="196">
        <v>0</v>
      </c>
      <c r="S71" s="196"/>
      <c r="T71" s="196"/>
      <c r="U71" s="196"/>
      <c r="V71" s="196">
        <v>0</v>
      </c>
      <c r="W71" s="196"/>
      <c r="X71" s="196"/>
      <c r="Y71" s="196"/>
      <c r="Z71" s="196">
        <v>0</v>
      </c>
      <c r="AA71" s="196"/>
      <c r="AB71" s="196">
        <v>0</v>
      </c>
      <c r="AC71" s="196">
        <v>3</v>
      </c>
      <c r="AD71" s="196"/>
      <c r="AE71" s="196"/>
      <c r="AF71" s="196"/>
      <c r="AG71" s="196"/>
      <c r="AH71" s="196">
        <v>5</v>
      </c>
      <c r="AI71" s="196"/>
      <c r="AJ71" s="196"/>
      <c r="AK71" s="196">
        <v>8</v>
      </c>
      <c r="AL71" s="196"/>
      <c r="AM71" s="196"/>
      <c r="AN71" s="196"/>
      <c r="AO71" s="196"/>
      <c r="AP71" s="196"/>
      <c r="AQ71" s="196"/>
      <c r="AR71" s="196"/>
      <c r="AS71" s="196"/>
      <c r="AT71" s="196"/>
      <c r="AU71" s="196"/>
      <c r="AV71" s="196"/>
      <c r="AW71" s="196"/>
      <c r="AX71" s="196"/>
      <c r="AY71" s="196">
        <v>382</v>
      </c>
      <c r="AZ71" s="196">
        <v>0</v>
      </c>
      <c r="BA71" s="196"/>
      <c r="BB71" s="196"/>
      <c r="BC71" s="196"/>
      <c r="BD71" s="196"/>
      <c r="BE71" s="196"/>
      <c r="BF71" s="196"/>
      <c r="BG71" s="196">
        <v>382</v>
      </c>
      <c r="BH71" s="196"/>
      <c r="BI71" s="196">
        <v>2</v>
      </c>
      <c r="BJ71" s="196">
        <v>225</v>
      </c>
      <c r="BK71" s="196"/>
      <c r="BL71" s="196">
        <v>0</v>
      </c>
      <c r="BM71" s="196">
        <v>0</v>
      </c>
      <c r="BN71" s="196">
        <v>227</v>
      </c>
      <c r="BO71" s="196"/>
      <c r="BP71" s="196">
        <v>0</v>
      </c>
      <c r="BQ71" s="196"/>
      <c r="BR71" s="196"/>
      <c r="BS71" s="196">
        <v>0</v>
      </c>
      <c r="BT71" s="196"/>
      <c r="BU71" s="196"/>
      <c r="BV71" s="196"/>
      <c r="BW71" s="196"/>
      <c r="BX71" s="196">
        <v>0</v>
      </c>
      <c r="BY71" s="196">
        <v>6</v>
      </c>
      <c r="BZ71" s="196">
        <v>0</v>
      </c>
      <c r="CA71" s="196">
        <v>120</v>
      </c>
      <c r="CB71" s="196">
        <v>0</v>
      </c>
      <c r="CC71" s="196">
        <v>266</v>
      </c>
      <c r="CD71" s="196">
        <v>0</v>
      </c>
      <c r="CE71" s="196">
        <v>0</v>
      </c>
      <c r="CF71" s="196">
        <v>0</v>
      </c>
      <c r="CG71" s="196"/>
      <c r="CH71" s="196">
        <v>0</v>
      </c>
      <c r="CI71" s="196"/>
      <c r="CJ71" s="196">
        <v>392</v>
      </c>
      <c r="CK71" s="196"/>
      <c r="CL71" s="196"/>
      <c r="CM71" s="196"/>
      <c r="CN71" s="196"/>
      <c r="CO71" s="196"/>
      <c r="CP71" s="196"/>
      <c r="CQ71" s="196"/>
      <c r="CR71" s="196"/>
      <c r="CS71" s="196"/>
      <c r="CT71" s="196"/>
      <c r="CU71" s="196"/>
      <c r="CV71" s="196"/>
      <c r="CW71" s="196"/>
      <c r="CX71" s="196"/>
      <c r="CY71" s="196"/>
      <c r="CZ71" s="196">
        <v>0</v>
      </c>
      <c r="DA71" s="196">
        <v>0</v>
      </c>
      <c r="DB71" s="196">
        <v>3</v>
      </c>
      <c r="DC71" s="196"/>
      <c r="DD71" s="196">
        <v>3</v>
      </c>
      <c r="DE71" s="196">
        <v>2147</v>
      </c>
      <c r="DF71" s="197">
        <v>1.2708285364044726E-3</v>
      </c>
    </row>
    <row r="72" spans="2:110" x14ac:dyDescent="0.2">
      <c r="B72" s="195" t="s">
        <v>157</v>
      </c>
      <c r="C72" s="196">
        <v>0</v>
      </c>
      <c r="D72" s="196">
        <v>0</v>
      </c>
      <c r="E72" s="196">
        <v>0</v>
      </c>
      <c r="F72" s="196">
        <v>0</v>
      </c>
      <c r="G72" s="196">
        <v>2</v>
      </c>
      <c r="H72" s="196">
        <v>43</v>
      </c>
      <c r="I72" s="196">
        <v>0</v>
      </c>
      <c r="J72" s="196">
        <v>0</v>
      </c>
      <c r="K72" s="196">
        <v>0</v>
      </c>
      <c r="L72" s="196">
        <v>0</v>
      </c>
      <c r="M72" s="196">
        <v>45</v>
      </c>
      <c r="N72" s="196"/>
      <c r="O72" s="196">
        <v>119</v>
      </c>
      <c r="P72" s="196">
        <v>0</v>
      </c>
      <c r="Q72" s="196">
        <v>119</v>
      </c>
      <c r="R72" s="196">
        <v>0</v>
      </c>
      <c r="S72" s="196"/>
      <c r="T72" s="196">
        <v>0</v>
      </c>
      <c r="U72" s="196"/>
      <c r="V72" s="196">
        <v>0</v>
      </c>
      <c r="W72" s="196"/>
      <c r="X72" s="196"/>
      <c r="Y72" s="196"/>
      <c r="Z72" s="196">
        <v>9</v>
      </c>
      <c r="AA72" s="196"/>
      <c r="AB72" s="196">
        <v>9</v>
      </c>
      <c r="AC72" s="196">
        <v>22</v>
      </c>
      <c r="AD72" s="196"/>
      <c r="AE72" s="196"/>
      <c r="AF72" s="196">
        <v>1</v>
      </c>
      <c r="AG72" s="196"/>
      <c r="AH72" s="196">
        <v>1</v>
      </c>
      <c r="AI72" s="196"/>
      <c r="AJ72" s="196"/>
      <c r="AK72" s="196">
        <v>24</v>
      </c>
      <c r="AL72" s="196"/>
      <c r="AM72" s="196"/>
      <c r="AN72" s="196">
        <v>0</v>
      </c>
      <c r="AO72" s="196"/>
      <c r="AP72" s="196">
        <v>0</v>
      </c>
      <c r="AQ72" s="196">
        <v>0</v>
      </c>
      <c r="AR72" s="196">
        <v>0</v>
      </c>
      <c r="AS72" s="196"/>
      <c r="AT72" s="196">
        <v>0</v>
      </c>
      <c r="AU72" s="196">
        <v>0</v>
      </c>
      <c r="AV72" s="196">
        <v>0</v>
      </c>
      <c r="AW72" s="196">
        <v>0</v>
      </c>
      <c r="AX72" s="196">
        <v>0</v>
      </c>
      <c r="AY72" s="196">
        <v>42</v>
      </c>
      <c r="AZ72" s="196">
        <v>0</v>
      </c>
      <c r="BA72" s="196">
        <v>0</v>
      </c>
      <c r="BB72" s="196">
        <v>0</v>
      </c>
      <c r="BC72" s="196">
        <v>0</v>
      </c>
      <c r="BD72" s="196">
        <v>0</v>
      </c>
      <c r="BE72" s="196">
        <v>0</v>
      </c>
      <c r="BF72" s="196"/>
      <c r="BG72" s="196">
        <v>42</v>
      </c>
      <c r="BH72" s="196">
        <v>0</v>
      </c>
      <c r="BI72" s="196">
        <v>1</v>
      </c>
      <c r="BJ72" s="196">
        <v>11</v>
      </c>
      <c r="BK72" s="196">
        <v>0</v>
      </c>
      <c r="BL72" s="196">
        <v>0</v>
      </c>
      <c r="BM72" s="196"/>
      <c r="BN72" s="196">
        <v>12</v>
      </c>
      <c r="BO72" s="196"/>
      <c r="BP72" s="196">
        <v>0</v>
      </c>
      <c r="BQ72" s="196"/>
      <c r="BR72" s="196">
        <v>0</v>
      </c>
      <c r="BS72" s="196">
        <v>0</v>
      </c>
      <c r="BT72" s="196">
        <v>0</v>
      </c>
      <c r="BU72" s="196"/>
      <c r="BV72" s="196"/>
      <c r="BW72" s="196"/>
      <c r="BX72" s="196">
        <v>0</v>
      </c>
      <c r="BY72" s="196">
        <v>4</v>
      </c>
      <c r="BZ72" s="196">
        <v>0</v>
      </c>
      <c r="CA72" s="196">
        <v>6</v>
      </c>
      <c r="CB72" s="196">
        <v>0</v>
      </c>
      <c r="CC72" s="196">
        <v>8</v>
      </c>
      <c r="CD72" s="196"/>
      <c r="CE72" s="196">
        <v>0</v>
      </c>
      <c r="CF72" s="196">
        <v>0</v>
      </c>
      <c r="CG72" s="196"/>
      <c r="CH72" s="196">
        <v>0</v>
      </c>
      <c r="CI72" s="196"/>
      <c r="CJ72" s="196">
        <v>18</v>
      </c>
      <c r="CK72" s="196">
        <v>0</v>
      </c>
      <c r="CL72" s="196"/>
      <c r="CM72" s="196">
        <v>0</v>
      </c>
      <c r="CN72" s="196"/>
      <c r="CO72" s="196"/>
      <c r="CP72" s="196"/>
      <c r="CQ72" s="196">
        <v>0</v>
      </c>
      <c r="CR72" s="196">
        <v>10</v>
      </c>
      <c r="CS72" s="196">
        <v>10</v>
      </c>
      <c r="CT72" s="196"/>
      <c r="CU72" s="196">
        <v>176</v>
      </c>
      <c r="CV72" s="196">
        <v>0</v>
      </c>
      <c r="CW72" s="196"/>
      <c r="CX72" s="196">
        <v>176</v>
      </c>
      <c r="CY72" s="196"/>
      <c r="CZ72" s="196">
        <v>0</v>
      </c>
      <c r="DA72" s="196">
        <v>1</v>
      </c>
      <c r="DB72" s="196">
        <v>1</v>
      </c>
      <c r="DC72" s="196">
        <v>4</v>
      </c>
      <c r="DD72" s="196">
        <v>6</v>
      </c>
      <c r="DE72" s="196">
        <v>461</v>
      </c>
      <c r="DF72" s="197">
        <v>2.7287003040636328E-4</v>
      </c>
    </row>
    <row r="73" spans="2:110" x14ac:dyDescent="0.2">
      <c r="B73" s="195" t="s">
        <v>174</v>
      </c>
      <c r="C73" s="196"/>
      <c r="D73" s="196"/>
      <c r="E73" s="196"/>
      <c r="F73" s="196"/>
      <c r="G73" s="196">
        <v>2</v>
      </c>
      <c r="H73" s="196">
        <v>31</v>
      </c>
      <c r="I73" s="196"/>
      <c r="J73" s="196">
        <v>0</v>
      </c>
      <c r="K73" s="196"/>
      <c r="L73" s="196"/>
      <c r="M73" s="196">
        <v>33</v>
      </c>
      <c r="N73" s="196"/>
      <c r="O73" s="196">
        <v>784</v>
      </c>
      <c r="P73" s="196"/>
      <c r="Q73" s="196">
        <v>784</v>
      </c>
      <c r="R73" s="196">
        <v>0</v>
      </c>
      <c r="S73" s="196"/>
      <c r="T73" s="196"/>
      <c r="U73" s="196"/>
      <c r="V73" s="196">
        <v>0</v>
      </c>
      <c r="W73" s="196"/>
      <c r="X73" s="196"/>
      <c r="Y73" s="196"/>
      <c r="Z73" s="196"/>
      <c r="AA73" s="196"/>
      <c r="AB73" s="196"/>
      <c r="AC73" s="196">
        <v>17</v>
      </c>
      <c r="AD73" s="196"/>
      <c r="AE73" s="196"/>
      <c r="AF73" s="196"/>
      <c r="AG73" s="196"/>
      <c r="AH73" s="196">
        <v>1</v>
      </c>
      <c r="AI73" s="196"/>
      <c r="AJ73" s="196"/>
      <c r="AK73" s="196">
        <v>18</v>
      </c>
      <c r="AL73" s="196"/>
      <c r="AM73" s="196"/>
      <c r="AN73" s="196"/>
      <c r="AO73" s="196"/>
      <c r="AP73" s="196"/>
      <c r="AQ73" s="196"/>
      <c r="AR73" s="196"/>
      <c r="AS73" s="196"/>
      <c r="AT73" s="196"/>
      <c r="AU73" s="196"/>
      <c r="AV73" s="196"/>
      <c r="AW73" s="196"/>
      <c r="AX73" s="196"/>
      <c r="AY73" s="196">
        <v>91</v>
      </c>
      <c r="AZ73" s="196"/>
      <c r="BA73" s="196"/>
      <c r="BB73" s="196">
        <v>0</v>
      </c>
      <c r="BC73" s="196">
        <v>0</v>
      </c>
      <c r="BD73" s="196"/>
      <c r="BE73" s="196"/>
      <c r="BF73" s="196"/>
      <c r="BG73" s="196">
        <v>91</v>
      </c>
      <c r="BH73" s="196"/>
      <c r="BI73" s="196">
        <v>4</v>
      </c>
      <c r="BJ73" s="196">
        <v>16</v>
      </c>
      <c r="BK73" s="196"/>
      <c r="BL73" s="196">
        <v>0</v>
      </c>
      <c r="BM73" s="196"/>
      <c r="BN73" s="196">
        <v>20</v>
      </c>
      <c r="BO73" s="196"/>
      <c r="BP73" s="196"/>
      <c r="BQ73" s="196"/>
      <c r="BR73" s="196">
        <v>0</v>
      </c>
      <c r="BS73" s="196">
        <v>0</v>
      </c>
      <c r="BT73" s="196"/>
      <c r="BU73" s="196">
        <v>0</v>
      </c>
      <c r="BV73" s="196"/>
      <c r="BW73" s="196"/>
      <c r="BX73" s="196">
        <v>0</v>
      </c>
      <c r="BY73" s="196">
        <v>23</v>
      </c>
      <c r="BZ73" s="196">
        <v>0</v>
      </c>
      <c r="CA73" s="196">
        <v>19</v>
      </c>
      <c r="CB73" s="196">
        <v>0</v>
      </c>
      <c r="CC73" s="196">
        <v>14</v>
      </c>
      <c r="CD73" s="196">
        <v>0</v>
      </c>
      <c r="CE73" s="196"/>
      <c r="CF73" s="196"/>
      <c r="CG73" s="196"/>
      <c r="CH73" s="196">
        <v>0</v>
      </c>
      <c r="CI73" s="196"/>
      <c r="CJ73" s="196">
        <v>56</v>
      </c>
      <c r="CK73" s="196"/>
      <c r="CL73" s="196"/>
      <c r="CM73" s="196"/>
      <c r="CN73" s="196"/>
      <c r="CO73" s="196">
        <v>0</v>
      </c>
      <c r="CP73" s="196"/>
      <c r="CQ73" s="196"/>
      <c r="CR73" s="196"/>
      <c r="CS73" s="196"/>
      <c r="CT73" s="196">
        <v>4</v>
      </c>
      <c r="CU73" s="196"/>
      <c r="CV73" s="196"/>
      <c r="CW73" s="196"/>
      <c r="CX73" s="196"/>
      <c r="CY73" s="196"/>
      <c r="CZ73" s="196"/>
      <c r="DA73" s="196"/>
      <c r="DB73" s="196"/>
      <c r="DC73" s="196"/>
      <c r="DD73" s="196"/>
      <c r="DE73" s="196">
        <v>1006</v>
      </c>
      <c r="DF73" s="197">
        <v>5.9546041342473197E-4</v>
      </c>
    </row>
    <row r="74" spans="2:110" x14ac:dyDescent="0.2">
      <c r="B74" s="195" t="s">
        <v>194</v>
      </c>
      <c r="C74" s="196">
        <v>0</v>
      </c>
      <c r="D74" s="196">
        <v>0</v>
      </c>
      <c r="E74" s="196">
        <v>0</v>
      </c>
      <c r="F74" s="196">
        <v>0</v>
      </c>
      <c r="G74" s="196">
        <v>37</v>
      </c>
      <c r="H74" s="196">
        <v>201</v>
      </c>
      <c r="I74" s="196">
        <v>0</v>
      </c>
      <c r="J74" s="196">
        <v>0</v>
      </c>
      <c r="K74" s="196">
        <v>0</v>
      </c>
      <c r="L74" s="196">
        <v>0</v>
      </c>
      <c r="M74" s="196">
        <v>238</v>
      </c>
      <c r="N74" s="196"/>
      <c r="O74" s="196">
        <v>2169</v>
      </c>
      <c r="P74" s="196">
        <v>0</v>
      </c>
      <c r="Q74" s="196">
        <v>2169</v>
      </c>
      <c r="R74" s="196">
        <v>0</v>
      </c>
      <c r="S74" s="196"/>
      <c r="T74" s="196">
        <v>0</v>
      </c>
      <c r="U74" s="196"/>
      <c r="V74" s="196">
        <v>0</v>
      </c>
      <c r="W74" s="196"/>
      <c r="X74" s="196">
        <v>0</v>
      </c>
      <c r="Y74" s="196">
        <v>0</v>
      </c>
      <c r="Z74" s="196">
        <v>12</v>
      </c>
      <c r="AA74" s="196"/>
      <c r="AB74" s="196">
        <v>12</v>
      </c>
      <c r="AC74" s="196">
        <v>134</v>
      </c>
      <c r="AD74" s="196">
        <v>0</v>
      </c>
      <c r="AE74" s="196">
        <v>0</v>
      </c>
      <c r="AF74" s="196">
        <v>1</v>
      </c>
      <c r="AG74" s="196"/>
      <c r="AH74" s="196">
        <v>21</v>
      </c>
      <c r="AI74" s="196">
        <v>0</v>
      </c>
      <c r="AJ74" s="196"/>
      <c r="AK74" s="196">
        <v>156</v>
      </c>
      <c r="AL74" s="196"/>
      <c r="AM74" s="196">
        <v>0</v>
      </c>
      <c r="AN74" s="196">
        <v>0</v>
      </c>
      <c r="AO74" s="196">
        <v>0</v>
      </c>
      <c r="AP74" s="196">
        <v>0</v>
      </c>
      <c r="AQ74" s="196">
        <v>0</v>
      </c>
      <c r="AR74" s="196">
        <v>0</v>
      </c>
      <c r="AS74" s="196">
        <v>0</v>
      </c>
      <c r="AT74" s="196">
        <v>0</v>
      </c>
      <c r="AU74" s="196">
        <v>0</v>
      </c>
      <c r="AV74" s="196">
        <v>0</v>
      </c>
      <c r="AW74" s="196">
        <v>0</v>
      </c>
      <c r="AX74" s="196">
        <v>0</v>
      </c>
      <c r="AY74" s="196">
        <v>1369</v>
      </c>
      <c r="AZ74" s="196">
        <v>0</v>
      </c>
      <c r="BA74" s="196">
        <v>0</v>
      </c>
      <c r="BB74" s="196">
        <v>0</v>
      </c>
      <c r="BC74" s="196">
        <v>0</v>
      </c>
      <c r="BD74" s="196">
        <v>0</v>
      </c>
      <c r="BE74" s="196">
        <v>0</v>
      </c>
      <c r="BF74" s="196">
        <v>0</v>
      </c>
      <c r="BG74" s="196">
        <v>1369</v>
      </c>
      <c r="BH74" s="196">
        <v>0</v>
      </c>
      <c r="BI74" s="196">
        <v>29</v>
      </c>
      <c r="BJ74" s="196">
        <v>925</v>
      </c>
      <c r="BK74" s="196">
        <v>4</v>
      </c>
      <c r="BL74" s="196">
        <v>0</v>
      </c>
      <c r="BM74" s="196"/>
      <c r="BN74" s="196">
        <v>958</v>
      </c>
      <c r="BO74" s="196"/>
      <c r="BP74" s="196">
        <v>0</v>
      </c>
      <c r="BQ74" s="196"/>
      <c r="BR74" s="196">
        <v>0</v>
      </c>
      <c r="BS74" s="196">
        <v>0</v>
      </c>
      <c r="BT74" s="196">
        <v>0</v>
      </c>
      <c r="BU74" s="196">
        <v>0</v>
      </c>
      <c r="BV74" s="196"/>
      <c r="BW74" s="196"/>
      <c r="BX74" s="196">
        <v>0</v>
      </c>
      <c r="BY74" s="196">
        <v>847</v>
      </c>
      <c r="BZ74" s="196">
        <v>0</v>
      </c>
      <c r="CA74" s="196">
        <v>1724</v>
      </c>
      <c r="CB74" s="196">
        <v>0</v>
      </c>
      <c r="CC74" s="196">
        <v>629</v>
      </c>
      <c r="CD74" s="196">
        <v>0</v>
      </c>
      <c r="CE74" s="196">
        <v>0</v>
      </c>
      <c r="CF74" s="196">
        <v>0</v>
      </c>
      <c r="CG74" s="196">
        <v>0</v>
      </c>
      <c r="CH74" s="196">
        <v>0</v>
      </c>
      <c r="CI74" s="196"/>
      <c r="CJ74" s="196">
        <v>3200</v>
      </c>
      <c r="CK74" s="196">
        <v>0</v>
      </c>
      <c r="CL74" s="196">
        <v>2</v>
      </c>
      <c r="CM74" s="196">
        <v>2</v>
      </c>
      <c r="CN74" s="196"/>
      <c r="CO74" s="196">
        <v>0</v>
      </c>
      <c r="CP74" s="196">
        <v>0</v>
      </c>
      <c r="CQ74" s="196">
        <v>0</v>
      </c>
      <c r="CR74" s="196">
        <v>5</v>
      </c>
      <c r="CS74" s="196">
        <v>5</v>
      </c>
      <c r="CT74" s="196"/>
      <c r="CU74" s="196">
        <v>21</v>
      </c>
      <c r="CV74" s="196">
        <v>0</v>
      </c>
      <c r="CW74" s="196">
        <v>0</v>
      </c>
      <c r="CX74" s="196">
        <v>21</v>
      </c>
      <c r="CY74" s="196">
        <v>0</v>
      </c>
      <c r="CZ74" s="196">
        <v>0</v>
      </c>
      <c r="DA74" s="196">
        <v>17</v>
      </c>
      <c r="DB74" s="196">
        <v>26</v>
      </c>
      <c r="DC74" s="196">
        <v>10</v>
      </c>
      <c r="DD74" s="196">
        <v>53</v>
      </c>
      <c r="DE74" s="196">
        <v>8183</v>
      </c>
      <c r="DF74" s="197">
        <v>4.8435910169528648E-3</v>
      </c>
    </row>
    <row r="75" spans="2:110" x14ac:dyDescent="0.2">
      <c r="B75" s="195" t="s">
        <v>206</v>
      </c>
      <c r="C75" s="196"/>
      <c r="D75" s="196">
        <v>0</v>
      </c>
      <c r="E75" s="196"/>
      <c r="F75" s="196">
        <v>0</v>
      </c>
      <c r="G75" s="196">
        <v>10</v>
      </c>
      <c r="H75" s="196">
        <v>112</v>
      </c>
      <c r="I75" s="196">
        <v>0</v>
      </c>
      <c r="J75" s="196">
        <v>0</v>
      </c>
      <c r="K75" s="196">
        <v>0</v>
      </c>
      <c r="L75" s="196"/>
      <c r="M75" s="196">
        <v>122</v>
      </c>
      <c r="N75" s="196"/>
      <c r="O75" s="196">
        <v>1403</v>
      </c>
      <c r="P75" s="196">
        <v>0</v>
      </c>
      <c r="Q75" s="196">
        <v>1403</v>
      </c>
      <c r="R75" s="196">
        <v>0</v>
      </c>
      <c r="S75" s="196"/>
      <c r="T75" s="196"/>
      <c r="U75" s="196"/>
      <c r="V75" s="196">
        <v>0</v>
      </c>
      <c r="W75" s="196"/>
      <c r="X75" s="196"/>
      <c r="Y75" s="196"/>
      <c r="Z75" s="196">
        <v>1</v>
      </c>
      <c r="AA75" s="196"/>
      <c r="AB75" s="196">
        <v>1</v>
      </c>
      <c r="AC75" s="196">
        <v>64</v>
      </c>
      <c r="AD75" s="196"/>
      <c r="AE75" s="196"/>
      <c r="AF75" s="196">
        <v>2</v>
      </c>
      <c r="AG75" s="196"/>
      <c r="AH75" s="196">
        <v>1</v>
      </c>
      <c r="AI75" s="196">
        <v>5</v>
      </c>
      <c r="AJ75" s="196">
        <v>0</v>
      </c>
      <c r="AK75" s="196">
        <v>72</v>
      </c>
      <c r="AL75" s="196"/>
      <c r="AM75" s="196"/>
      <c r="AN75" s="196">
        <v>0</v>
      </c>
      <c r="AO75" s="196"/>
      <c r="AP75" s="196"/>
      <c r="AQ75" s="196"/>
      <c r="AR75" s="196"/>
      <c r="AS75" s="196"/>
      <c r="AT75" s="196">
        <v>0</v>
      </c>
      <c r="AU75" s="196"/>
      <c r="AV75" s="196"/>
      <c r="AW75" s="196">
        <v>0</v>
      </c>
      <c r="AX75" s="196">
        <v>0</v>
      </c>
      <c r="AY75" s="196">
        <v>170</v>
      </c>
      <c r="AZ75" s="196">
        <v>0</v>
      </c>
      <c r="BA75" s="196">
        <v>0</v>
      </c>
      <c r="BB75" s="196">
        <v>0</v>
      </c>
      <c r="BC75" s="196">
        <v>0</v>
      </c>
      <c r="BD75" s="196">
        <v>0</v>
      </c>
      <c r="BE75" s="196">
        <v>0</v>
      </c>
      <c r="BF75" s="196">
        <v>0</v>
      </c>
      <c r="BG75" s="196">
        <v>170</v>
      </c>
      <c r="BH75" s="196">
        <v>0</v>
      </c>
      <c r="BI75" s="196">
        <v>3</v>
      </c>
      <c r="BJ75" s="196">
        <v>54</v>
      </c>
      <c r="BK75" s="196">
        <v>6</v>
      </c>
      <c r="BL75" s="196">
        <v>0</v>
      </c>
      <c r="BM75" s="196"/>
      <c r="BN75" s="196">
        <v>63</v>
      </c>
      <c r="BO75" s="196"/>
      <c r="BP75" s="196">
        <v>0</v>
      </c>
      <c r="BQ75" s="196"/>
      <c r="BR75" s="196">
        <v>0</v>
      </c>
      <c r="BS75" s="196">
        <v>0</v>
      </c>
      <c r="BT75" s="196">
        <v>0</v>
      </c>
      <c r="BU75" s="196"/>
      <c r="BV75" s="196"/>
      <c r="BW75" s="196"/>
      <c r="BX75" s="196">
        <v>0</v>
      </c>
      <c r="BY75" s="196">
        <v>332</v>
      </c>
      <c r="BZ75" s="196">
        <v>0</v>
      </c>
      <c r="CA75" s="196">
        <v>242</v>
      </c>
      <c r="CB75" s="196">
        <v>0</v>
      </c>
      <c r="CC75" s="196">
        <v>96</v>
      </c>
      <c r="CD75" s="196">
        <v>0</v>
      </c>
      <c r="CE75" s="196">
        <v>0</v>
      </c>
      <c r="CF75" s="196">
        <v>0</v>
      </c>
      <c r="CG75" s="196"/>
      <c r="CH75" s="196">
        <v>0</v>
      </c>
      <c r="CI75" s="196">
        <v>0</v>
      </c>
      <c r="CJ75" s="196">
        <v>670</v>
      </c>
      <c r="CK75" s="196"/>
      <c r="CL75" s="196"/>
      <c r="CM75" s="196"/>
      <c r="CN75" s="196"/>
      <c r="CO75" s="196">
        <v>0</v>
      </c>
      <c r="CP75" s="196"/>
      <c r="CQ75" s="196"/>
      <c r="CR75" s="196">
        <v>1</v>
      </c>
      <c r="CS75" s="196">
        <v>1</v>
      </c>
      <c r="CT75" s="196"/>
      <c r="CU75" s="196">
        <v>17</v>
      </c>
      <c r="CV75" s="196">
        <v>0</v>
      </c>
      <c r="CW75" s="196"/>
      <c r="CX75" s="196">
        <v>17</v>
      </c>
      <c r="CY75" s="196"/>
      <c r="CZ75" s="196">
        <v>0</v>
      </c>
      <c r="DA75" s="196">
        <v>0</v>
      </c>
      <c r="DB75" s="196"/>
      <c r="DC75" s="196"/>
      <c r="DD75" s="196">
        <v>0</v>
      </c>
      <c r="DE75" s="196">
        <v>2519</v>
      </c>
      <c r="DF75" s="197">
        <v>1.4910186694004968E-3</v>
      </c>
    </row>
    <row r="76" spans="2:110" x14ac:dyDescent="0.2">
      <c r="B76" s="195" t="s">
        <v>211</v>
      </c>
      <c r="C76" s="196"/>
      <c r="D76" s="196"/>
      <c r="E76" s="196"/>
      <c r="F76" s="196"/>
      <c r="G76" s="196"/>
      <c r="H76" s="196">
        <v>8</v>
      </c>
      <c r="I76" s="196"/>
      <c r="J76" s="196">
        <v>0</v>
      </c>
      <c r="K76" s="196"/>
      <c r="L76" s="196"/>
      <c r="M76" s="196">
        <v>8</v>
      </c>
      <c r="N76" s="196"/>
      <c r="O76" s="196">
        <v>1112</v>
      </c>
      <c r="P76" s="196"/>
      <c r="Q76" s="196">
        <v>1112</v>
      </c>
      <c r="R76" s="196">
        <v>0</v>
      </c>
      <c r="S76" s="196"/>
      <c r="T76" s="196"/>
      <c r="U76" s="196"/>
      <c r="V76" s="196">
        <v>0</v>
      </c>
      <c r="W76" s="196"/>
      <c r="X76" s="196"/>
      <c r="Y76" s="196"/>
      <c r="Z76" s="196"/>
      <c r="AA76" s="196"/>
      <c r="AB76" s="196"/>
      <c r="AC76" s="196">
        <v>5</v>
      </c>
      <c r="AD76" s="196"/>
      <c r="AE76" s="196"/>
      <c r="AF76" s="196"/>
      <c r="AG76" s="196"/>
      <c r="AH76" s="196">
        <v>1</v>
      </c>
      <c r="AI76" s="196">
        <v>1</v>
      </c>
      <c r="AJ76" s="196">
        <v>0</v>
      </c>
      <c r="AK76" s="196">
        <v>7</v>
      </c>
      <c r="AL76" s="196"/>
      <c r="AM76" s="196"/>
      <c r="AN76" s="196"/>
      <c r="AO76" s="196"/>
      <c r="AP76" s="196"/>
      <c r="AQ76" s="196"/>
      <c r="AR76" s="196"/>
      <c r="AS76" s="196"/>
      <c r="AT76" s="196"/>
      <c r="AU76" s="196"/>
      <c r="AV76" s="196"/>
      <c r="AW76" s="196"/>
      <c r="AX76" s="196"/>
      <c r="AY76" s="196">
        <v>1071</v>
      </c>
      <c r="AZ76" s="196">
        <v>0</v>
      </c>
      <c r="BA76" s="196"/>
      <c r="BB76" s="196">
        <v>0</v>
      </c>
      <c r="BC76" s="196">
        <v>0</v>
      </c>
      <c r="BD76" s="196">
        <v>0</v>
      </c>
      <c r="BE76" s="196">
        <v>0</v>
      </c>
      <c r="BF76" s="196"/>
      <c r="BG76" s="196">
        <v>1071</v>
      </c>
      <c r="BH76" s="196"/>
      <c r="BI76" s="196">
        <v>2</v>
      </c>
      <c r="BJ76" s="196">
        <v>54</v>
      </c>
      <c r="BK76" s="196">
        <v>1</v>
      </c>
      <c r="BL76" s="196">
        <v>0</v>
      </c>
      <c r="BM76" s="196"/>
      <c r="BN76" s="196">
        <v>57</v>
      </c>
      <c r="BO76" s="196"/>
      <c r="BP76" s="196">
        <v>0</v>
      </c>
      <c r="BQ76" s="196"/>
      <c r="BR76" s="196"/>
      <c r="BS76" s="196">
        <v>0</v>
      </c>
      <c r="BT76" s="196">
        <v>0</v>
      </c>
      <c r="BU76" s="196"/>
      <c r="BV76" s="196"/>
      <c r="BW76" s="196"/>
      <c r="BX76" s="196">
        <v>0</v>
      </c>
      <c r="BY76" s="196">
        <v>410</v>
      </c>
      <c r="BZ76" s="196">
        <v>0</v>
      </c>
      <c r="CA76" s="196">
        <v>210</v>
      </c>
      <c r="CB76" s="196">
        <v>0</v>
      </c>
      <c r="CC76" s="196">
        <v>178</v>
      </c>
      <c r="CD76" s="196">
        <v>0</v>
      </c>
      <c r="CE76" s="196">
        <v>0</v>
      </c>
      <c r="CF76" s="196">
        <v>0</v>
      </c>
      <c r="CG76" s="196"/>
      <c r="CH76" s="196">
        <v>0</v>
      </c>
      <c r="CI76" s="196"/>
      <c r="CJ76" s="196">
        <v>798</v>
      </c>
      <c r="CK76" s="196"/>
      <c r="CL76" s="196"/>
      <c r="CM76" s="196"/>
      <c r="CN76" s="196"/>
      <c r="CO76" s="196"/>
      <c r="CP76" s="196"/>
      <c r="CQ76" s="196"/>
      <c r="CR76" s="196"/>
      <c r="CS76" s="196"/>
      <c r="CT76" s="196"/>
      <c r="CU76" s="196"/>
      <c r="CV76" s="196"/>
      <c r="CW76" s="196"/>
      <c r="CX76" s="196"/>
      <c r="CY76" s="196"/>
      <c r="CZ76" s="196">
        <v>0</v>
      </c>
      <c r="DA76" s="196"/>
      <c r="DB76" s="196"/>
      <c r="DC76" s="196"/>
      <c r="DD76" s="196"/>
      <c r="DE76" s="196">
        <v>3053</v>
      </c>
      <c r="DF76" s="197">
        <v>1.8070980538625314E-3</v>
      </c>
    </row>
    <row r="77" spans="2:110" ht="12.75" customHeight="1" x14ac:dyDescent="0.2">
      <c r="B77" s="195" t="s">
        <v>584</v>
      </c>
      <c r="C77" s="196"/>
      <c r="D77" s="196"/>
      <c r="E77" s="196"/>
      <c r="F77" s="196"/>
      <c r="G77" s="196"/>
      <c r="H77" s="196">
        <v>4</v>
      </c>
      <c r="I77" s="196"/>
      <c r="J77" s="196">
        <v>0</v>
      </c>
      <c r="K77" s="196"/>
      <c r="L77" s="196"/>
      <c r="M77" s="196">
        <v>4</v>
      </c>
      <c r="N77" s="196"/>
      <c r="O77" s="196">
        <v>75</v>
      </c>
      <c r="P77" s="196">
        <v>0</v>
      </c>
      <c r="Q77" s="196">
        <v>75</v>
      </c>
      <c r="R77" s="196">
        <v>0</v>
      </c>
      <c r="S77" s="196"/>
      <c r="T77" s="196"/>
      <c r="U77" s="196"/>
      <c r="V77" s="196">
        <v>0</v>
      </c>
      <c r="W77" s="196"/>
      <c r="X77" s="196"/>
      <c r="Y77" s="196"/>
      <c r="Z77" s="196"/>
      <c r="AA77" s="196"/>
      <c r="AB77" s="196"/>
      <c r="AC77" s="196">
        <v>2</v>
      </c>
      <c r="AD77" s="196"/>
      <c r="AE77" s="196"/>
      <c r="AF77" s="196"/>
      <c r="AG77" s="196"/>
      <c r="AH77" s="196">
        <v>2</v>
      </c>
      <c r="AI77" s="196"/>
      <c r="AJ77" s="196"/>
      <c r="AK77" s="196">
        <v>4</v>
      </c>
      <c r="AL77" s="196"/>
      <c r="AM77" s="196"/>
      <c r="AN77" s="196"/>
      <c r="AO77" s="196"/>
      <c r="AP77" s="196"/>
      <c r="AQ77" s="196"/>
      <c r="AR77" s="196"/>
      <c r="AS77" s="196"/>
      <c r="AT77" s="196">
        <v>0</v>
      </c>
      <c r="AU77" s="196"/>
      <c r="AV77" s="196"/>
      <c r="AW77" s="196"/>
      <c r="AX77" s="196">
        <v>0</v>
      </c>
      <c r="AY77" s="196">
        <v>45</v>
      </c>
      <c r="AZ77" s="196"/>
      <c r="BA77" s="196"/>
      <c r="BB77" s="196"/>
      <c r="BC77" s="196"/>
      <c r="BD77" s="196"/>
      <c r="BE77" s="196"/>
      <c r="BF77" s="196"/>
      <c r="BG77" s="196">
        <v>45</v>
      </c>
      <c r="BH77" s="196"/>
      <c r="BI77" s="196">
        <v>0</v>
      </c>
      <c r="BJ77" s="196">
        <v>35</v>
      </c>
      <c r="BK77" s="196"/>
      <c r="BL77" s="196"/>
      <c r="BM77" s="196"/>
      <c r="BN77" s="196">
        <v>35</v>
      </c>
      <c r="BO77" s="196"/>
      <c r="BP77" s="196"/>
      <c r="BQ77" s="196"/>
      <c r="BR77" s="196"/>
      <c r="BS77" s="196"/>
      <c r="BT77" s="196"/>
      <c r="BU77" s="196"/>
      <c r="BV77" s="196"/>
      <c r="BW77" s="196"/>
      <c r="BX77" s="196"/>
      <c r="BY77" s="196">
        <v>7</v>
      </c>
      <c r="BZ77" s="196"/>
      <c r="CA77" s="196">
        <v>8</v>
      </c>
      <c r="CB77" s="196"/>
      <c r="CC77" s="196">
        <v>5</v>
      </c>
      <c r="CD77" s="196">
        <v>0</v>
      </c>
      <c r="CE77" s="196">
        <v>0</v>
      </c>
      <c r="CF77" s="196"/>
      <c r="CG77" s="196"/>
      <c r="CH77" s="196">
        <v>0</v>
      </c>
      <c r="CI77" s="196"/>
      <c r="CJ77" s="196">
        <v>20</v>
      </c>
      <c r="CK77" s="196"/>
      <c r="CL77" s="196"/>
      <c r="CM77" s="196"/>
      <c r="CN77" s="196"/>
      <c r="CO77" s="196"/>
      <c r="CP77" s="196"/>
      <c r="CQ77" s="196"/>
      <c r="CR77" s="196"/>
      <c r="CS77" s="196"/>
      <c r="CT77" s="196"/>
      <c r="CU77" s="196"/>
      <c r="CV77" s="196"/>
      <c r="CW77" s="196"/>
      <c r="CX77" s="196"/>
      <c r="CY77" s="196"/>
      <c r="CZ77" s="196"/>
      <c r="DA77" s="196"/>
      <c r="DB77" s="196"/>
      <c r="DC77" s="196"/>
      <c r="DD77" s="196"/>
      <c r="DE77" s="196">
        <v>183</v>
      </c>
      <c r="DF77" s="197">
        <v>1.0831933961901187E-4</v>
      </c>
    </row>
    <row r="78" spans="2:110" x14ac:dyDescent="0.2">
      <c r="B78" s="198" t="s">
        <v>540</v>
      </c>
      <c r="C78" s="14">
        <v>0</v>
      </c>
      <c r="D78" s="14">
        <v>0</v>
      </c>
      <c r="E78" s="14">
        <v>0</v>
      </c>
      <c r="F78" s="14">
        <v>0</v>
      </c>
      <c r="G78" s="14">
        <v>126</v>
      </c>
      <c r="H78" s="14">
        <v>697</v>
      </c>
      <c r="I78" s="14">
        <v>0</v>
      </c>
      <c r="J78" s="14">
        <v>0</v>
      </c>
      <c r="K78" s="14">
        <v>0</v>
      </c>
      <c r="L78" s="14">
        <v>0</v>
      </c>
      <c r="M78" s="14">
        <v>823</v>
      </c>
      <c r="N78" s="14">
        <v>0</v>
      </c>
      <c r="O78" s="14">
        <v>17659</v>
      </c>
      <c r="P78" s="14">
        <v>5</v>
      </c>
      <c r="Q78" s="14">
        <v>17664</v>
      </c>
      <c r="R78" s="14">
        <v>0</v>
      </c>
      <c r="S78" s="14"/>
      <c r="T78" s="14">
        <v>0</v>
      </c>
      <c r="U78" s="14"/>
      <c r="V78" s="14">
        <v>0</v>
      </c>
      <c r="W78" s="14">
        <v>2</v>
      </c>
      <c r="X78" s="14">
        <v>0</v>
      </c>
      <c r="Y78" s="14">
        <v>2</v>
      </c>
      <c r="Z78" s="14">
        <v>27</v>
      </c>
      <c r="AA78" s="14"/>
      <c r="AB78" s="14">
        <v>27</v>
      </c>
      <c r="AC78" s="14">
        <v>352</v>
      </c>
      <c r="AD78" s="14">
        <v>0</v>
      </c>
      <c r="AE78" s="14">
        <v>0</v>
      </c>
      <c r="AF78" s="14">
        <v>6</v>
      </c>
      <c r="AG78" s="14"/>
      <c r="AH78" s="14">
        <v>58</v>
      </c>
      <c r="AI78" s="14">
        <v>7</v>
      </c>
      <c r="AJ78" s="14">
        <v>0</v>
      </c>
      <c r="AK78" s="14">
        <v>423</v>
      </c>
      <c r="AL78" s="14"/>
      <c r="AM78" s="14">
        <v>0</v>
      </c>
      <c r="AN78" s="14">
        <v>0</v>
      </c>
      <c r="AO78" s="14">
        <v>0</v>
      </c>
      <c r="AP78" s="14">
        <v>0</v>
      </c>
      <c r="AQ78" s="14">
        <v>0</v>
      </c>
      <c r="AR78" s="14">
        <v>0</v>
      </c>
      <c r="AS78" s="14">
        <v>0</v>
      </c>
      <c r="AT78" s="14">
        <v>0</v>
      </c>
      <c r="AU78" s="14">
        <v>0</v>
      </c>
      <c r="AV78" s="14">
        <v>0</v>
      </c>
      <c r="AW78" s="14">
        <v>0</v>
      </c>
      <c r="AX78" s="14">
        <v>0</v>
      </c>
      <c r="AY78" s="14">
        <v>5465</v>
      </c>
      <c r="AZ78" s="14">
        <v>0</v>
      </c>
      <c r="BA78" s="14">
        <v>0</v>
      </c>
      <c r="BB78" s="14">
        <v>0</v>
      </c>
      <c r="BC78" s="14">
        <v>0</v>
      </c>
      <c r="BD78" s="14">
        <v>0</v>
      </c>
      <c r="BE78" s="14">
        <v>0</v>
      </c>
      <c r="BF78" s="14">
        <v>2</v>
      </c>
      <c r="BG78" s="14">
        <v>5467</v>
      </c>
      <c r="BH78" s="14">
        <v>0</v>
      </c>
      <c r="BI78" s="14">
        <v>171</v>
      </c>
      <c r="BJ78" s="14">
        <v>2110</v>
      </c>
      <c r="BK78" s="14">
        <v>20</v>
      </c>
      <c r="BL78" s="14">
        <v>0</v>
      </c>
      <c r="BM78" s="14">
        <v>0</v>
      </c>
      <c r="BN78" s="14">
        <v>2301</v>
      </c>
      <c r="BO78" s="14">
        <v>0</v>
      </c>
      <c r="BP78" s="14">
        <v>0</v>
      </c>
      <c r="BQ78" s="14"/>
      <c r="BR78" s="14">
        <v>0</v>
      </c>
      <c r="BS78" s="14">
        <v>0</v>
      </c>
      <c r="BT78" s="14">
        <v>0</v>
      </c>
      <c r="BU78" s="14">
        <v>0</v>
      </c>
      <c r="BV78" s="14"/>
      <c r="BW78" s="14"/>
      <c r="BX78" s="14">
        <v>0</v>
      </c>
      <c r="BY78" s="14">
        <v>3056</v>
      </c>
      <c r="BZ78" s="14">
        <v>0</v>
      </c>
      <c r="CA78" s="14">
        <v>3649</v>
      </c>
      <c r="CB78" s="14">
        <v>0</v>
      </c>
      <c r="CC78" s="14">
        <v>1994</v>
      </c>
      <c r="CD78" s="14">
        <v>0</v>
      </c>
      <c r="CE78" s="14">
        <v>0</v>
      </c>
      <c r="CF78" s="14">
        <v>0</v>
      </c>
      <c r="CG78" s="14">
        <v>0</v>
      </c>
      <c r="CH78" s="14">
        <v>0</v>
      </c>
      <c r="CI78" s="14">
        <v>0</v>
      </c>
      <c r="CJ78" s="14">
        <v>8699</v>
      </c>
      <c r="CK78" s="14">
        <v>0</v>
      </c>
      <c r="CL78" s="14">
        <v>2</v>
      </c>
      <c r="CM78" s="14">
        <v>2</v>
      </c>
      <c r="CN78" s="14">
        <v>0</v>
      </c>
      <c r="CO78" s="14">
        <v>0</v>
      </c>
      <c r="CP78" s="14">
        <v>9</v>
      </c>
      <c r="CQ78" s="14">
        <v>1</v>
      </c>
      <c r="CR78" s="14">
        <v>24</v>
      </c>
      <c r="CS78" s="14">
        <v>34</v>
      </c>
      <c r="CT78" s="14">
        <v>14</v>
      </c>
      <c r="CU78" s="14">
        <v>258</v>
      </c>
      <c r="CV78" s="14">
        <v>0</v>
      </c>
      <c r="CW78" s="14">
        <v>0</v>
      </c>
      <c r="CX78" s="14">
        <v>258</v>
      </c>
      <c r="CY78" s="14">
        <v>1</v>
      </c>
      <c r="CZ78" s="14">
        <v>0</v>
      </c>
      <c r="DA78" s="14">
        <v>47</v>
      </c>
      <c r="DB78" s="14">
        <v>285</v>
      </c>
      <c r="DC78" s="14">
        <v>190</v>
      </c>
      <c r="DD78" s="14">
        <v>522</v>
      </c>
      <c r="DE78" s="14">
        <v>36237</v>
      </c>
      <c r="DF78" s="199">
        <v>2.1449004971443354E-2</v>
      </c>
    </row>
    <row r="79" spans="2:110" x14ac:dyDescent="0.2">
      <c r="B79" s="195" t="s">
        <v>32</v>
      </c>
      <c r="C79" s="196"/>
      <c r="D79" s="196"/>
      <c r="E79" s="196"/>
      <c r="F79" s="196"/>
      <c r="G79" s="196">
        <v>12</v>
      </c>
      <c r="H79" s="196">
        <v>99</v>
      </c>
      <c r="I79" s="196">
        <v>0</v>
      </c>
      <c r="J79" s="196">
        <v>0</v>
      </c>
      <c r="K79" s="196"/>
      <c r="L79" s="196"/>
      <c r="M79" s="196">
        <v>111</v>
      </c>
      <c r="N79" s="196"/>
      <c r="O79" s="196">
        <v>5032</v>
      </c>
      <c r="P79" s="196">
        <v>0</v>
      </c>
      <c r="Q79" s="196">
        <v>5032</v>
      </c>
      <c r="R79" s="196">
        <v>0</v>
      </c>
      <c r="S79" s="196"/>
      <c r="T79" s="196">
        <v>0</v>
      </c>
      <c r="U79" s="196"/>
      <c r="V79" s="196">
        <v>0</v>
      </c>
      <c r="W79" s="196"/>
      <c r="X79" s="196"/>
      <c r="Y79" s="196"/>
      <c r="Z79" s="196">
        <v>0</v>
      </c>
      <c r="AA79" s="196"/>
      <c r="AB79" s="196">
        <v>0</v>
      </c>
      <c r="AC79" s="196">
        <v>18</v>
      </c>
      <c r="AD79" s="196"/>
      <c r="AE79" s="196"/>
      <c r="AF79" s="196"/>
      <c r="AG79" s="196"/>
      <c r="AH79" s="196">
        <v>18</v>
      </c>
      <c r="AI79" s="196">
        <v>0</v>
      </c>
      <c r="AJ79" s="196"/>
      <c r="AK79" s="196">
        <v>36</v>
      </c>
      <c r="AL79" s="196"/>
      <c r="AM79" s="196"/>
      <c r="AN79" s="196"/>
      <c r="AO79" s="196"/>
      <c r="AP79" s="196"/>
      <c r="AQ79" s="196"/>
      <c r="AR79" s="196"/>
      <c r="AS79" s="196"/>
      <c r="AT79" s="196"/>
      <c r="AU79" s="196"/>
      <c r="AV79" s="196"/>
      <c r="AW79" s="196"/>
      <c r="AX79" s="196"/>
      <c r="AY79" s="196">
        <v>4010</v>
      </c>
      <c r="AZ79" s="196"/>
      <c r="BA79" s="196"/>
      <c r="BB79" s="196">
        <v>0</v>
      </c>
      <c r="BC79" s="196">
        <v>0</v>
      </c>
      <c r="BD79" s="196">
        <v>0</v>
      </c>
      <c r="BE79" s="196"/>
      <c r="BF79" s="196"/>
      <c r="BG79" s="196">
        <v>4010</v>
      </c>
      <c r="BH79" s="196"/>
      <c r="BI79" s="196">
        <v>30</v>
      </c>
      <c r="BJ79" s="196">
        <v>619</v>
      </c>
      <c r="BK79" s="196">
        <v>38</v>
      </c>
      <c r="BL79" s="196">
        <v>0</v>
      </c>
      <c r="BM79" s="196">
        <v>0</v>
      </c>
      <c r="BN79" s="196">
        <v>687</v>
      </c>
      <c r="BO79" s="196"/>
      <c r="BP79" s="196">
        <v>0</v>
      </c>
      <c r="BQ79" s="196">
        <v>0</v>
      </c>
      <c r="BR79" s="196">
        <v>0</v>
      </c>
      <c r="BS79" s="196">
        <v>0</v>
      </c>
      <c r="BT79" s="196"/>
      <c r="BU79" s="196">
        <v>0</v>
      </c>
      <c r="BV79" s="196"/>
      <c r="BW79" s="196"/>
      <c r="BX79" s="196">
        <v>0</v>
      </c>
      <c r="BY79" s="196">
        <v>1201</v>
      </c>
      <c r="BZ79" s="196">
        <v>0</v>
      </c>
      <c r="CA79" s="196">
        <v>690</v>
      </c>
      <c r="CB79" s="196">
        <v>0</v>
      </c>
      <c r="CC79" s="196">
        <v>887</v>
      </c>
      <c r="CD79" s="196">
        <v>0</v>
      </c>
      <c r="CE79" s="196">
        <v>0</v>
      </c>
      <c r="CF79" s="196">
        <v>0</v>
      </c>
      <c r="CG79" s="196"/>
      <c r="CH79" s="196">
        <v>0</v>
      </c>
      <c r="CI79" s="196">
        <v>0</v>
      </c>
      <c r="CJ79" s="196">
        <v>2778</v>
      </c>
      <c r="CK79" s="196"/>
      <c r="CL79" s="196"/>
      <c r="CM79" s="196"/>
      <c r="CN79" s="196"/>
      <c r="CO79" s="196">
        <v>0</v>
      </c>
      <c r="CP79" s="196"/>
      <c r="CQ79" s="196"/>
      <c r="CR79" s="196"/>
      <c r="CS79" s="196"/>
      <c r="CT79" s="196"/>
      <c r="CU79" s="196"/>
      <c r="CV79" s="196"/>
      <c r="CW79" s="196"/>
      <c r="CX79" s="196"/>
      <c r="CY79" s="196"/>
      <c r="CZ79" s="196"/>
      <c r="DA79" s="196"/>
      <c r="DB79" s="196"/>
      <c r="DC79" s="196"/>
      <c r="DD79" s="196"/>
      <c r="DE79" s="196">
        <v>12654</v>
      </c>
      <c r="DF79" s="197">
        <v>7.4900159756228213E-3</v>
      </c>
    </row>
    <row r="80" spans="2:110" x14ac:dyDescent="0.2">
      <c r="B80" s="195" t="s">
        <v>39</v>
      </c>
      <c r="C80" s="196"/>
      <c r="D80" s="196"/>
      <c r="E80" s="196"/>
      <c r="F80" s="196"/>
      <c r="G80" s="196">
        <v>122</v>
      </c>
      <c r="H80" s="196">
        <v>422</v>
      </c>
      <c r="I80" s="196">
        <v>0</v>
      </c>
      <c r="J80" s="196">
        <v>0</v>
      </c>
      <c r="K80" s="196">
        <v>0</v>
      </c>
      <c r="L80" s="196"/>
      <c r="M80" s="196">
        <v>544</v>
      </c>
      <c r="N80" s="196"/>
      <c r="O80" s="196">
        <v>3329</v>
      </c>
      <c r="P80" s="196">
        <v>0</v>
      </c>
      <c r="Q80" s="196">
        <v>3329</v>
      </c>
      <c r="R80" s="196">
        <v>0</v>
      </c>
      <c r="S80" s="196"/>
      <c r="T80" s="196"/>
      <c r="U80" s="196"/>
      <c r="V80" s="196">
        <v>0</v>
      </c>
      <c r="W80" s="196"/>
      <c r="X80" s="196"/>
      <c r="Y80" s="196"/>
      <c r="Z80" s="196">
        <v>0</v>
      </c>
      <c r="AA80" s="196"/>
      <c r="AB80" s="196">
        <v>0</v>
      </c>
      <c r="AC80" s="196">
        <v>153</v>
      </c>
      <c r="AD80" s="196"/>
      <c r="AE80" s="196"/>
      <c r="AF80" s="196"/>
      <c r="AG80" s="196"/>
      <c r="AH80" s="196">
        <v>128</v>
      </c>
      <c r="AI80" s="196"/>
      <c r="AJ80" s="196"/>
      <c r="AK80" s="196">
        <v>281</v>
      </c>
      <c r="AL80" s="196"/>
      <c r="AM80" s="196"/>
      <c r="AN80" s="196"/>
      <c r="AO80" s="196"/>
      <c r="AP80" s="196"/>
      <c r="AQ80" s="196"/>
      <c r="AR80" s="196"/>
      <c r="AS80" s="196"/>
      <c r="AT80" s="196"/>
      <c r="AU80" s="196">
        <v>0</v>
      </c>
      <c r="AV80" s="196"/>
      <c r="AW80" s="196"/>
      <c r="AX80" s="196">
        <v>0</v>
      </c>
      <c r="AY80" s="196">
        <v>1670</v>
      </c>
      <c r="AZ80" s="196">
        <v>0</v>
      </c>
      <c r="BA80" s="196">
        <v>0</v>
      </c>
      <c r="BB80" s="196"/>
      <c r="BC80" s="196"/>
      <c r="BD80" s="196">
        <v>0</v>
      </c>
      <c r="BE80" s="196">
        <v>0</v>
      </c>
      <c r="BF80" s="196"/>
      <c r="BG80" s="196">
        <v>1670</v>
      </c>
      <c r="BH80" s="196">
        <v>0</v>
      </c>
      <c r="BI80" s="196">
        <v>36</v>
      </c>
      <c r="BJ80" s="196">
        <v>946</v>
      </c>
      <c r="BK80" s="196">
        <v>55</v>
      </c>
      <c r="BL80" s="196">
        <v>0</v>
      </c>
      <c r="BM80" s="196"/>
      <c r="BN80" s="196">
        <v>1037</v>
      </c>
      <c r="BO80" s="196"/>
      <c r="BP80" s="196">
        <v>0</v>
      </c>
      <c r="BQ80" s="196"/>
      <c r="BR80" s="196">
        <v>0</v>
      </c>
      <c r="BS80" s="196">
        <v>0</v>
      </c>
      <c r="BT80" s="196"/>
      <c r="BU80" s="196">
        <v>0</v>
      </c>
      <c r="BV80" s="196"/>
      <c r="BW80" s="196"/>
      <c r="BX80" s="196">
        <v>0</v>
      </c>
      <c r="BY80" s="196">
        <v>2426</v>
      </c>
      <c r="BZ80" s="196">
        <v>0</v>
      </c>
      <c r="CA80" s="196">
        <v>906</v>
      </c>
      <c r="CB80" s="196">
        <v>0</v>
      </c>
      <c r="CC80" s="196">
        <v>1288</v>
      </c>
      <c r="CD80" s="196">
        <v>0</v>
      </c>
      <c r="CE80" s="196">
        <v>0</v>
      </c>
      <c r="CF80" s="196">
        <v>0</v>
      </c>
      <c r="CG80" s="196"/>
      <c r="CH80" s="196">
        <v>1</v>
      </c>
      <c r="CI80" s="196"/>
      <c r="CJ80" s="196">
        <v>4621</v>
      </c>
      <c r="CK80" s="196"/>
      <c r="CL80" s="196"/>
      <c r="CM80" s="196"/>
      <c r="CN80" s="196"/>
      <c r="CO80" s="196"/>
      <c r="CP80" s="196">
        <v>0</v>
      </c>
      <c r="CQ80" s="196"/>
      <c r="CR80" s="196"/>
      <c r="CS80" s="196">
        <v>0</v>
      </c>
      <c r="CT80" s="196"/>
      <c r="CU80" s="196"/>
      <c r="CV80" s="196"/>
      <c r="CW80" s="196"/>
      <c r="CX80" s="196"/>
      <c r="CY80" s="196">
        <v>1</v>
      </c>
      <c r="CZ80" s="196">
        <v>0</v>
      </c>
      <c r="DA80" s="196">
        <v>0</v>
      </c>
      <c r="DB80" s="196"/>
      <c r="DC80" s="196"/>
      <c r="DD80" s="196">
        <v>0</v>
      </c>
      <c r="DE80" s="196">
        <v>11483</v>
      </c>
      <c r="DF80" s="197">
        <v>6.7968905838530786E-3</v>
      </c>
    </row>
    <row r="81" spans="2:110" x14ac:dyDescent="0.2">
      <c r="B81" s="195" t="s">
        <v>69</v>
      </c>
      <c r="C81" s="196"/>
      <c r="D81" s="196"/>
      <c r="E81" s="196"/>
      <c r="F81" s="196"/>
      <c r="G81" s="196"/>
      <c r="H81" s="196">
        <v>12</v>
      </c>
      <c r="I81" s="196"/>
      <c r="J81" s="196">
        <v>0</v>
      </c>
      <c r="K81" s="196"/>
      <c r="L81" s="196"/>
      <c r="M81" s="196">
        <v>12</v>
      </c>
      <c r="N81" s="196"/>
      <c r="O81" s="196">
        <v>431</v>
      </c>
      <c r="P81" s="196">
        <v>0</v>
      </c>
      <c r="Q81" s="196">
        <v>431</v>
      </c>
      <c r="R81" s="196">
        <v>0</v>
      </c>
      <c r="S81" s="196"/>
      <c r="T81" s="196"/>
      <c r="U81" s="196"/>
      <c r="V81" s="196">
        <v>0</v>
      </c>
      <c r="W81" s="196"/>
      <c r="X81" s="196"/>
      <c r="Y81" s="196"/>
      <c r="Z81" s="196">
        <v>0</v>
      </c>
      <c r="AA81" s="196"/>
      <c r="AB81" s="196">
        <v>0</v>
      </c>
      <c r="AC81" s="196">
        <v>1</v>
      </c>
      <c r="AD81" s="196"/>
      <c r="AE81" s="196"/>
      <c r="AF81" s="196"/>
      <c r="AG81" s="196"/>
      <c r="AH81" s="196">
        <v>1</v>
      </c>
      <c r="AI81" s="196"/>
      <c r="AJ81" s="196"/>
      <c r="AK81" s="196">
        <v>2</v>
      </c>
      <c r="AL81" s="196"/>
      <c r="AM81" s="196"/>
      <c r="AN81" s="196"/>
      <c r="AO81" s="196"/>
      <c r="AP81" s="196"/>
      <c r="AQ81" s="196"/>
      <c r="AR81" s="196"/>
      <c r="AS81" s="196"/>
      <c r="AT81" s="196"/>
      <c r="AU81" s="196"/>
      <c r="AV81" s="196"/>
      <c r="AW81" s="196"/>
      <c r="AX81" s="196"/>
      <c r="AY81" s="196">
        <v>383</v>
      </c>
      <c r="AZ81" s="196">
        <v>0</v>
      </c>
      <c r="BA81" s="196">
        <v>0</v>
      </c>
      <c r="BB81" s="196"/>
      <c r="BC81" s="196"/>
      <c r="BD81" s="196"/>
      <c r="BE81" s="196">
        <v>0</v>
      </c>
      <c r="BF81" s="196">
        <v>0</v>
      </c>
      <c r="BG81" s="196">
        <v>383</v>
      </c>
      <c r="BH81" s="196"/>
      <c r="BI81" s="196">
        <v>1</v>
      </c>
      <c r="BJ81" s="196">
        <v>213</v>
      </c>
      <c r="BK81" s="196"/>
      <c r="BL81" s="196">
        <v>0</v>
      </c>
      <c r="BM81" s="196">
        <v>0</v>
      </c>
      <c r="BN81" s="196">
        <v>214</v>
      </c>
      <c r="BO81" s="196"/>
      <c r="BP81" s="196">
        <v>0</v>
      </c>
      <c r="BQ81" s="196"/>
      <c r="BR81" s="196">
        <v>0</v>
      </c>
      <c r="BS81" s="196">
        <v>0</v>
      </c>
      <c r="BT81" s="196"/>
      <c r="BU81" s="196"/>
      <c r="BV81" s="196"/>
      <c r="BW81" s="196"/>
      <c r="BX81" s="196">
        <v>0</v>
      </c>
      <c r="BY81" s="196">
        <v>1141</v>
      </c>
      <c r="BZ81" s="196">
        <v>0</v>
      </c>
      <c r="CA81" s="196">
        <v>306</v>
      </c>
      <c r="CB81" s="196">
        <v>0</v>
      </c>
      <c r="CC81" s="196">
        <v>215</v>
      </c>
      <c r="CD81" s="196">
        <v>0</v>
      </c>
      <c r="CE81" s="196"/>
      <c r="CF81" s="196">
        <v>0</v>
      </c>
      <c r="CG81" s="196"/>
      <c r="CH81" s="196">
        <v>0</v>
      </c>
      <c r="CI81" s="196"/>
      <c r="CJ81" s="196">
        <v>1662</v>
      </c>
      <c r="CK81" s="196"/>
      <c r="CL81" s="196"/>
      <c r="CM81" s="196"/>
      <c r="CN81" s="196"/>
      <c r="CO81" s="196"/>
      <c r="CP81" s="196"/>
      <c r="CQ81" s="196"/>
      <c r="CR81" s="196"/>
      <c r="CS81" s="196"/>
      <c r="CT81" s="196">
        <v>1</v>
      </c>
      <c r="CU81" s="196"/>
      <c r="CV81" s="196"/>
      <c r="CW81" s="196"/>
      <c r="CX81" s="196"/>
      <c r="CY81" s="196"/>
      <c r="CZ81" s="196">
        <v>0</v>
      </c>
      <c r="DA81" s="196"/>
      <c r="DB81" s="196"/>
      <c r="DC81" s="196"/>
      <c r="DD81" s="196"/>
      <c r="DE81" s="196">
        <v>2705</v>
      </c>
      <c r="DF81" s="197">
        <v>1.6011137358985089E-3</v>
      </c>
    </row>
    <row r="82" spans="2:110" x14ac:dyDescent="0.2">
      <c r="B82" s="195" t="s">
        <v>71</v>
      </c>
      <c r="C82" s="196"/>
      <c r="D82" s="196"/>
      <c r="E82" s="196"/>
      <c r="F82" s="196"/>
      <c r="G82" s="196">
        <v>30</v>
      </c>
      <c r="H82" s="196">
        <v>27</v>
      </c>
      <c r="I82" s="196">
        <v>0</v>
      </c>
      <c r="J82" s="196">
        <v>0</v>
      </c>
      <c r="K82" s="196">
        <v>0</v>
      </c>
      <c r="L82" s="196"/>
      <c r="M82" s="196">
        <v>57</v>
      </c>
      <c r="N82" s="196"/>
      <c r="O82" s="196">
        <v>1526</v>
      </c>
      <c r="P82" s="196">
        <v>0</v>
      </c>
      <c r="Q82" s="196">
        <v>1526</v>
      </c>
      <c r="R82" s="196">
        <v>0</v>
      </c>
      <c r="S82" s="196"/>
      <c r="T82" s="196"/>
      <c r="U82" s="196"/>
      <c r="V82" s="196">
        <v>0</v>
      </c>
      <c r="W82" s="196"/>
      <c r="X82" s="196"/>
      <c r="Y82" s="196"/>
      <c r="Z82" s="196">
        <v>0</v>
      </c>
      <c r="AA82" s="196"/>
      <c r="AB82" s="196">
        <v>0</v>
      </c>
      <c r="AC82" s="196">
        <v>34</v>
      </c>
      <c r="AD82" s="196"/>
      <c r="AE82" s="196"/>
      <c r="AF82" s="196"/>
      <c r="AG82" s="196"/>
      <c r="AH82" s="196">
        <v>25</v>
      </c>
      <c r="AI82" s="196">
        <v>0</v>
      </c>
      <c r="AJ82" s="196"/>
      <c r="AK82" s="196">
        <v>59</v>
      </c>
      <c r="AL82" s="196"/>
      <c r="AM82" s="196"/>
      <c r="AN82" s="196"/>
      <c r="AO82" s="196"/>
      <c r="AP82" s="196"/>
      <c r="AQ82" s="196"/>
      <c r="AR82" s="196">
        <v>0</v>
      </c>
      <c r="AS82" s="196"/>
      <c r="AT82" s="196"/>
      <c r="AU82" s="196"/>
      <c r="AV82" s="196"/>
      <c r="AW82" s="196">
        <v>0</v>
      </c>
      <c r="AX82" s="196">
        <v>0</v>
      </c>
      <c r="AY82" s="196">
        <v>732</v>
      </c>
      <c r="AZ82" s="196">
        <v>0</v>
      </c>
      <c r="BA82" s="196">
        <v>0</v>
      </c>
      <c r="BB82" s="196">
        <v>0</v>
      </c>
      <c r="BC82" s="196">
        <v>0</v>
      </c>
      <c r="BD82" s="196"/>
      <c r="BE82" s="196">
        <v>0</v>
      </c>
      <c r="BF82" s="196">
        <v>1</v>
      </c>
      <c r="BG82" s="196">
        <v>733</v>
      </c>
      <c r="BH82" s="196">
        <v>0</v>
      </c>
      <c r="BI82" s="196">
        <v>6</v>
      </c>
      <c r="BJ82" s="196">
        <v>280</v>
      </c>
      <c r="BK82" s="196">
        <v>7</v>
      </c>
      <c r="BL82" s="196">
        <v>0</v>
      </c>
      <c r="BM82" s="196">
        <v>0</v>
      </c>
      <c r="BN82" s="196">
        <v>293</v>
      </c>
      <c r="BO82" s="196"/>
      <c r="BP82" s="196">
        <v>0</v>
      </c>
      <c r="BQ82" s="196"/>
      <c r="BR82" s="196">
        <v>0</v>
      </c>
      <c r="BS82" s="196">
        <v>0</v>
      </c>
      <c r="BT82" s="196"/>
      <c r="BU82" s="196">
        <v>0</v>
      </c>
      <c r="BV82" s="196"/>
      <c r="BW82" s="196"/>
      <c r="BX82" s="196">
        <v>0</v>
      </c>
      <c r="BY82" s="196">
        <v>575</v>
      </c>
      <c r="BZ82" s="196">
        <v>0</v>
      </c>
      <c r="CA82" s="196">
        <v>670</v>
      </c>
      <c r="CB82" s="196">
        <v>0</v>
      </c>
      <c r="CC82" s="196">
        <v>336</v>
      </c>
      <c r="CD82" s="196">
        <v>0</v>
      </c>
      <c r="CE82" s="196">
        <v>0</v>
      </c>
      <c r="CF82" s="196">
        <v>0</v>
      </c>
      <c r="CG82" s="196"/>
      <c r="CH82" s="196">
        <v>0</v>
      </c>
      <c r="CI82" s="196"/>
      <c r="CJ82" s="196">
        <v>1581</v>
      </c>
      <c r="CK82" s="196"/>
      <c r="CL82" s="196"/>
      <c r="CM82" s="196"/>
      <c r="CN82" s="196"/>
      <c r="CO82" s="196"/>
      <c r="CP82" s="196"/>
      <c r="CQ82" s="196"/>
      <c r="CR82" s="196"/>
      <c r="CS82" s="196"/>
      <c r="CT82" s="196"/>
      <c r="CU82" s="196">
        <v>1</v>
      </c>
      <c r="CV82" s="196">
        <v>0</v>
      </c>
      <c r="CW82" s="196">
        <v>0</v>
      </c>
      <c r="CX82" s="196">
        <v>1</v>
      </c>
      <c r="CY82" s="196"/>
      <c r="CZ82" s="196">
        <v>0</v>
      </c>
      <c r="DA82" s="196">
        <v>0</v>
      </c>
      <c r="DB82" s="196"/>
      <c r="DC82" s="196"/>
      <c r="DD82" s="196">
        <v>0</v>
      </c>
      <c r="DE82" s="196">
        <v>4250</v>
      </c>
      <c r="DF82" s="197">
        <v>2.5156130785836091E-3</v>
      </c>
    </row>
    <row r="83" spans="2:110" x14ac:dyDescent="0.2">
      <c r="B83" s="195" t="s">
        <v>88</v>
      </c>
      <c r="C83" s="196"/>
      <c r="D83" s="196"/>
      <c r="E83" s="196"/>
      <c r="F83" s="196"/>
      <c r="G83" s="196">
        <v>8</v>
      </c>
      <c r="H83" s="196">
        <v>9</v>
      </c>
      <c r="I83" s="196">
        <v>0</v>
      </c>
      <c r="J83" s="196">
        <v>0</v>
      </c>
      <c r="K83" s="196">
        <v>0</v>
      </c>
      <c r="L83" s="196"/>
      <c r="M83" s="196">
        <v>17</v>
      </c>
      <c r="N83" s="196"/>
      <c r="O83" s="196">
        <v>560</v>
      </c>
      <c r="P83" s="196">
        <v>0</v>
      </c>
      <c r="Q83" s="196">
        <v>560</v>
      </c>
      <c r="R83" s="196">
        <v>0</v>
      </c>
      <c r="S83" s="196"/>
      <c r="T83" s="196"/>
      <c r="U83" s="196"/>
      <c r="V83" s="196">
        <v>0</v>
      </c>
      <c r="W83" s="196"/>
      <c r="X83" s="196"/>
      <c r="Y83" s="196"/>
      <c r="Z83" s="196">
        <v>0</v>
      </c>
      <c r="AA83" s="196"/>
      <c r="AB83" s="196">
        <v>0</v>
      </c>
      <c r="AC83" s="196">
        <v>3</v>
      </c>
      <c r="AD83" s="196"/>
      <c r="AE83" s="196"/>
      <c r="AF83" s="196"/>
      <c r="AG83" s="196"/>
      <c r="AH83" s="196">
        <v>12</v>
      </c>
      <c r="AI83" s="196"/>
      <c r="AJ83" s="196"/>
      <c r="AK83" s="196">
        <v>15</v>
      </c>
      <c r="AL83" s="196"/>
      <c r="AM83" s="196"/>
      <c r="AN83" s="196"/>
      <c r="AO83" s="196"/>
      <c r="AP83" s="196"/>
      <c r="AQ83" s="196"/>
      <c r="AR83" s="196"/>
      <c r="AS83" s="196"/>
      <c r="AT83" s="196"/>
      <c r="AU83" s="196"/>
      <c r="AV83" s="196"/>
      <c r="AW83" s="196"/>
      <c r="AX83" s="196"/>
      <c r="AY83" s="196">
        <v>159</v>
      </c>
      <c r="AZ83" s="196">
        <v>0</v>
      </c>
      <c r="BA83" s="196">
        <v>0</v>
      </c>
      <c r="BB83" s="196">
        <v>0</v>
      </c>
      <c r="BC83" s="196">
        <v>0</v>
      </c>
      <c r="BD83" s="196"/>
      <c r="BE83" s="196"/>
      <c r="BF83" s="196"/>
      <c r="BG83" s="196">
        <v>159</v>
      </c>
      <c r="BH83" s="196">
        <v>0</v>
      </c>
      <c r="BI83" s="196">
        <v>1</v>
      </c>
      <c r="BJ83" s="196">
        <v>113</v>
      </c>
      <c r="BK83" s="196"/>
      <c r="BL83" s="196">
        <v>0</v>
      </c>
      <c r="BM83" s="196"/>
      <c r="BN83" s="196">
        <v>114</v>
      </c>
      <c r="BO83" s="196"/>
      <c r="BP83" s="196">
        <v>0</v>
      </c>
      <c r="BQ83" s="196"/>
      <c r="BR83" s="196">
        <v>0</v>
      </c>
      <c r="BS83" s="196">
        <v>0</v>
      </c>
      <c r="BT83" s="196"/>
      <c r="BU83" s="196">
        <v>0</v>
      </c>
      <c r="BV83" s="196"/>
      <c r="BW83" s="196"/>
      <c r="BX83" s="196">
        <v>0</v>
      </c>
      <c r="BY83" s="196">
        <v>752</v>
      </c>
      <c r="BZ83" s="196">
        <v>0</v>
      </c>
      <c r="CA83" s="196">
        <v>1485</v>
      </c>
      <c r="CB83" s="196">
        <v>0</v>
      </c>
      <c r="CC83" s="196">
        <v>313</v>
      </c>
      <c r="CD83" s="196">
        <v>0</v>
      </c>
      <c r="CE83" s="196">
        <v>0</v>
      </c>
      <c r="CF83" s="196">
        <v>0</v>
      </c>
      <c r="CG83" s="196"/>
      <c r="CH83" s="196">
        <v>0</v>
      </c>
      <c r="CI83" s="196"/>
      <c r="CJ83" s="196">
        <v>2550</v>
      </c>
      <c r="CK83" s="196"/>
      <c r="CL83" s="196"/>
      <c r="CM83" s="196"/>
      <c r="CN83" s="196"/>
      <c r="CO83" s="196">
        <v>0</v>
      </c>
      <c r="CP83" s="196"/>
      <c r="CQ83" s="196"/>
      <c r="CR83" s="196"/>
      <c r="CS83" s="196"/>
      <c r="CT83" s="196"/>
      <c r="CU83" s="196">
        <v>0</v>
      </c>
      <c r="CV83" s="196"/>
      <c r="CW83" s="196"/>
      <c r="CX83" s="196">
        <v>0</v>
      </c>
      <c r="CY83" s="196"/>
      <c r="CZ83" s="196">
        <v>0</v>
      </c>
      <c r="DA83" s="196">
        <v>0</v>
      </c>
      <c r="DB83" s="196"/>
      <c r="DC83" s="196"/>
      <c r="DD83" s="196">
        <v>0</v>
      </c>
      <c r="DE83" s="196">
        <v>3415</v>
      </c>
      <c r="DF83" s="197">
        <v>2.0213690972618885E-3</v>
      </c>
    </row>
    <row r="84" spans="2:110" x14ac:dyDescent="0.2">
      <c r="B84" s="195" t="s">
        <v>89</v>
      </c>
      <c r="C84" s="196"/>
      <c r="D84" s="196"/>
      <c r="E84" s="196"/>
      <c r="F84" s="196"/>
      <c r="G84" s="196">
        <v>254</v>
      </c>
      <c r="H84" s="196">
        <v>425</v>
      </c>
      <c r="I84" s="196">
        <v>0</v>
      </c>
      <c r="J84" s="196">
        <v>0</v>
      </c>
      <c r="K84" s="196">
        <v>0</v>
      </c>
      <c r="L84" s="196">
        <v>0</v>
      </c>
      <c r="M84" s="196">
        <v>679</v>
      </c>
      <c r="N84" s="196"/>
      <c r="O84" s="196">
        <v>7448</v>
      </c>
      <c r="P84" s="196">
        <v>7</v>
      </c>
      <c r="Q84" s="196">
        <v>7455</v>
      </c>
      <c r="R84" s="196">
        <v>0</v>
      </c>
      <c r="S84" s="196"/>
      <c r="T84" s="196"/>
      <c r="U84" s="196"/>
      <c r="V84" s="196">
        <v>0</v>
      </c>
      <c r="W84" s="196"/>
      <c r="X84" s="196"/>
      <c r="Y84" s="196"/>
      <c r="Z84" s="196">
        <v>0</v>
      </c>
      <c r="AA84" s="196"/>
      <c r="AB84" s="196">
        <v>0</v>
      </c>
      <c r="AC84" s="196">
        <v>678</v>
      </c>
      <c r="AD84" s="196"/>
      <c r="AE84" s="196"/>
      <c r="AF84" s="196"/>
      <c r="AG84" s="196"/>
      <c r="AH84" s="196">
        <v>25</v>
      </c>
      <c r="AI84" s="196">
        <v>2</v>
      </c>
      <c r="AJ84" s="196">
        <v>0</v>
      </c>
      <c r="AK84" s="196">
        <v>705</v>
      </c>
      <c r="AL84" s="196"/>
      <c r="AM84" s="196"/>
      <c r="AN84" s="196"/>
      <c r="AO84" s="196"/>
      <c r="AP84" s="196"/>
      <c r="AQ84" s="196"/>
      <c r="AR84" s="196"/>
      <c r="AS84" s="196"/>
      <c r="AT84" s="196"/>
      <c r="AU84" s="196"/>
      <c r="AV84" s="196">
        <v>0</v>
      </c>
      <c r="AW84" s="196">
        <v>0</v>
      </c>
      <c r="AX84" s="196">
        <v>0</v>
      </c>
      <c r="AY84" s="196">
        <v>6812</v>
      </c>
      <c r="AZ84" s="196">
        <v>0</v>
      </c>
      <c r="BA84" s="196">
        <v>0</v>
      </c>
      <c r="BB84" s="196">
        <v>0</v>
      </c>
      <c r="BC84" s="196">
        <v>0</v>
      </c>
      <c r="BD84" s="196">
        <v>0</v>
      </c>
      <c r="BE84" s="196">
        <v>0</v>
      </c>
      <c r="BF84" s="196">
        <v>0</v>
      </c>
      <c r="BG84" s="196">
        <v>6812</v>
      </c>
      <c r="BH84" s="196">
        <v>0</v>
      </c>
      <c r="BI84" s="196">
        <v>48</v>
      </c>
      <c r="BJ84" s="196">
        <v>3623</v>
      </c>
      <c r="BK84" s="196">
        <v>96</v>
      </c>
      <c r="BL84" s="196">
        <v>0</v>
      </c>
      <c r="BM84" s="196">
        <v>0</v>
      </c>
      <c r="BN84" s="196">
        <v>3767</v>
      </c>
      <c r="BO84" s="196">
        <v>0</v>
      </c>
      <c r="BP84" s="196">
        <v>0</v>
      </c>
      <c r="BQ84" s="196"/>
      <c r="BR84" s="196">
        <v>0</v>
      </c>
      <c r="BS84" s="196">
        <v>0</v>
      </c>
      <c r="BT84" s="196"/>
      <c r="BU84" s="196">
        <v>0</v>
      </c>
      <c r="BV84" s="196"/>
      <c r="BW84" s="196"/>
      <c r="BX84" s="196">
        <v>0</v>
      </c>
      <c r="BY84" s="196">
        <v>4647</v>
      </c>
      <c r="BZ84" s="196">
        <v>0</v>
      </c>
      <c r="CA84" s="196">
        <v>1816</v>
      </c>
      <c r="CB84" s="196">
        <v>0</v>
      </c>
      <c r="CC84" s="196">
        <v>2606</v>
      </c>
      <c r="CD84" s="196">
        <v>0</v>
      </c>
      <c r="CE84" s="196">
        <v>0</v>
      </c>
      <c r="CF84" s="196">
        <v>0</v>
      </c>
      <c r="CG84" s="196"/>
      <c r="CH84" s="196">
        <v>1</v>
      </c>
      <c r="CI84" s="196">
        <v>0</v>
      </c>
      <c r="CJ84" s="196">
        <v>9070</v>
      </c>
      <c r="CK84" s="196"/>
      <c r="CL84" s="196"/>
      <c r="CM84" s="196"/>
      <c r="CN84" s="196"/>
      <c r="CO84" s="196"/>
      <c r="CP84" s="196"/>
      <c r="CQ84" s="196"/>
      <c r="CR84" s="196"/>
      <c r="CS84" s="196"/>
      <c r="CT84" s="196"/>
      <c r="CU84" s="196">
        <v>0</v>
      </c>
      <c r="CV84" s="196"/>
      <c r="CW84" s="196"/>
      <c r="CX84" s="196">
        <v>0</v>
      </c>
      <c r="CY84" s="196">
        <v>0</v>
      </c>
      <c r="CZ84" s="196">
        <v>0</v>
      </c>
      <c r="DA84" s="196">
        <v>0</v>
      </c>
      <c r="DB84" s="196">
        <v>0</v>
      </c>
      <c r="DC84" s="196"/>
      <c r="DD84" s="196">
        <v>0</v>
      </c>
      <c r="DE84" s="196">
        <v>28488</v>
      </c>
      <c r="DF84" s="197">
        <v>1.6862302442985849E-2</v>
      </c>
    </row>
    <row r="85" spans="2:110" x14ac:dyDescent="0.2">
      <c r="B85" s="195" t="s">
        <v>94</v>
      </c>
      <c r="C85" s="196">
        <v>0</v>
      </c>
      <c r="D85" s="196"/>
      <c r="E85" s="196"/>
      <c r="F85" s="196">
        <v>0</v>
      </c>
      <c r="G85" s="196">
        <v>106</v>
      </c>
      <c r="H85" s="196">
        <v>2030</v>
      </c>
      <c r="I85" s="196">
        <v>0</v>
      </c>
      <c r="J85" s="196">
        <v>0</v>
      </c>
      <c r="K85" s="196">
        <v>0</v>
      </c>
      <c r="L85" s="196">
        <v>0</v>
      </c>
      <c r="M85" s="196">
        <v>2136</v>
      </c>
      <c r="N85" s="196"/>
      <c r="O85" s="196">
        <v>43274</v>
      </c>
      <c r="P85" s="196">
        <v>2</v>
      </c>
      <c r="Q85" s="196">
        <v>43276</v>
      </c>
      <c r="R85" s="196">
        <v>0</v>
      </c>
      <c r="S85" s="196"/>
      <c r="T85" s="196">
        <v>0</v>
      </c>
      <c r="U85" s="196"/>
      <c r="V85" s="196">
        <v>0</v>
      </c>
      <c r="W85" s="196">
        <v>2</v>
      </c>
      <c r="X85" s="196">
        <v>0</v>
      </c>
      <c r="Y85" s="196">
        <v>2</v>
      </c>
      <c r="Z85" s="196">
        <v>4</v>
      </c>
      <c r="AA85" s="196"/>
      <c r="AB85" s="196">
        <v>4</v>
      </c>
      <c r="AC85" s="196">
        <v>133</v>
      </c>
      <c r="AD85" s="196"/>
      <c r="AE85" s="196"/>
      <c r="AF85" s="196">
        <v>1</v>
      </c>
      <c r="AG85" s="196"/>
      <c r="AH85" s="196">
        <v>92</v>
      </c>
      <c r="AI85" s="196">
        <v>11</v>
      </c>
      <c r="AJ85" s="196">
        <v>0</v>
      </c>
      <c r="AK85" s="196">
        <v>237</v>
      </c>
      <c r="AL85" s="196"/>
      <c r="AM85" s="196">
        <v>0</v>
      </c>
      <c r="AN85" s="196"/>
      <c r="AO85" s="196"/>
      <c r="AP85" s="196"/>
      <c r="AQ85" s="196"/>
      <c r="AR85" s="196"/>
      <c r="AS85" s="196"/>
      <c r="AT85" s="196"/>
      <c r="AU85" s="196"/>
      <c r="AV85" s="196">
        <v>0</v>
      </c>
      <c r="AW85" s="196">
        <v>0</v>
      </c>
      <c r="AX85" s="196">
        <v>0</v>
      </c>
      <c r="AY85" s="196">
        <v>29231</v>
      </c>
      <c r="AZ85" s="196">
        <v>0</v>
      </c>
      <c r="BA85" s="196">
        <v>0</v>
      </c>
      <c r="BB85" s="196">
        <v>0</v>
      </c>
      <c r="BC85" s="196">
        <v>0</v>
      </c>
      <c r="BD85" s="196">
        <v>0</v>
      </c>
      <c r="BE85" s="196">
        <v>0</v>
      </c>
      <c r="BF85" s="196">
        <v>2</v>
      </c>
      <c r="BG85" s="196">
        <v>29233</v>
      </c>
      <c r="BH85" s="196">
        <v>0</v>
      </c>
      <c r="BI85" s="196">
        <v>86</v>
      </c>
      <c r="BJ85" s="196">
        <v>5824</v>
      </c>
      <c r="BK85" s="196">
        <v>83</v>
      </c>
      <c r="BL85" s="196">
        <v>0</v>
      </c>
      <c r="BM85" s="196">
        <v>0</v>
      </c>
      <c r="BN85" s="196">
        <v>5993</v>
      </c>
      <c r="BO85" s="196"/>
      <c r="BP85" s="196">
        <v>0</v>
      </c>
      <c r="BQ85" s="196"/>
      <c r="BR85" s="196">
        <v>0</v>
      </c>
      <c r="BS85" s="196">
        <v>0</v>
      </c>
      <c r="BT85" s="196">
        <v>0</v>
      </c>
      <c r="BU85" s="196">
        <v>0</v>
      </c>
      <c r="BV85" s="196"/>
      <c r="BW85" s="196"/>
      <c r="BX85" s="196">
        <v>0</v>
      </c>
      <c r="BY85" s="196">
        <v>16776</v>
      </c>
      <c r="BZ85" s="196">
        <v>0</v>
      </c>
      <c r="CA85" s="196">
        <v>12074</v>
      </c>
      <c r="CB85" s="196">
        <v>0</v>
      </c>
      <c r="CC85" s="196">
        <v>17604</v>
      </c>
      <c r="CD85" s="196">
        <v>0</v>
      </c>
      <c r="CE85" s="196">
        <v>0</v>
      </c>
      <c r="CF85" s="196">
        <v>0</v>
      </c>
      <c r="CG85" s="196">
        <v>0</v>
      </c>
      <c r="CH85" s="196">
        <v>0</v>
      </c>
      <c r="CI85" s="196">
        <v>0</v>
      </c>
      <c r="CJ85" s="196">
        <v>46454</v>
      </c>
      <c r="CK85" s="196"/>
      <c r="CL85" s="196">
        <v>0</v>
      </c>
      <c r="CM85" s="196">
        <v>0</v>
      </c>
      <c r="CN85" s="196"/>
      <c r="CO85" s="196">
        <v>0</v>
      </c>
      <c r="CP85" s="196">
        <v>0</v>
      </c>
      <c r="CQ85" s="196"/>
      <c r="CR85" s="196">
        <v>0</v>
      </c>
      <c r="CS85" s="196">
        <v>0</v>
      </c>
      <c r="CT85" s="196">
        <v>1</v>
      </c>
      <c r="CU85" s="196"/>
      <c r="CV85" s="196">
        <v>0</v>
      </c>
      <c r="CW85" s="196"/>
      <c r="CX85" s="196">
        <v>0</v>
      </c>
      <c r="CY85" s="196">
        <v>2</v>
      </c>
      <c r="CZ85" s="196">
        <v>0</v>
      </c>
      <c r="DA85" s="196">
        <v>0</v>
      </c>
      <c r="DB85" s="196">
        <v>0</v>
      </c>
      <c r="DC85" s="196">
        <v>2</v>
      </c>
      <c r="DD85" s="196">
        <v>2</v>
      </c>
      <c r="DE85" s="196">
        <v>127340</v>
      </c>
      <c r="DF85" s="197">
        <v>7.5373686923961597E-2</v>
      </c>
    </row>
    <row r="86" spans="2:110" x14ac:dyDescent="0.2">
      <c r="B86" s="195" t="s">
        <v>97</v>
      </c>
      <c r="C86" s="196">
        <v>0</v>
      </c>
      <c r="D86" s="196">
        <v>0</v>
      </c>
      <c r="E86" s="196">
        <v>0</v>
      </c>
      <c r="F86" s="196">
        <v>0</v>
      </c>
      <c r="G86" s="196">
        <v>27</v>
      </c>
      <c r="H86" s="196">
        <v>63</v>
      </c>
      <c r="I86" s="196">
        <v>0</v>
      </c>
      <c r="J86" s="196">
        <v>0</v>
      </c>
      <c r="K86" s="196">
        <v>0</v>
      </c>
      <c r="L86" s="196"/>
      <c r="M86" s="196">
        <v>90</v>
      </c>
      <c r="N86" s="196"/>
      <c r="O86" s="196">
        <v>8169</v>
      </c>
      <c r="P86" s="196">
        <v>0</v>
      </c>
      <c r="Q86" s="196">
        <v>8169</v>
      </c>
      <c r="R86" s="196">
        <v>0</v>
      </c>
      <c r="S86" s="196">
        <v>0</v>
      </c>
      <c r="T86" s="196">
        <v>0</v>
      </c>
      <c r="U86" s="196"/>
      <c r="V86" s="196">
        <v>0</v>
      </c>
      <c r="W86" s="196">
        <v>2</v>
      </c>
      <c r="X86" s="196"/>
      <c r="Y86" s="196">
        <v>2</v>
      </c>
      <c r="Z86" s="196">
        <v>8</v>
      </c>
      <c r="AA86" s="196"/>
      <c r="AB86" s="196">
        <v>8</v>
      </c>
      <c r="AC86" s="196">
        <v>37</v>
      </c>
      <c r="AD86" s="196">
        <v>0</v>
      </c>
      <c r="AE86" s="196">
        <v>0</v>
      </c>
      <c r="AF86" s="196">
        <v>28</v>
      </c>
      <c r="AG86" s="196">
        <v>0</v>
      </c>
      <c r="AH86" s="196">
        <v>17</v>
      </c>
      <c r="AI86" s="196">
        <v>10</v>
      </c>
      <c r="AJ86" s="196">
        <v>0</v>
      </c>
      <c r="AK86" s="196">
        <v>92</v>
      </c>
      <c r="AL86" s="196"/>
      <c r="AM86" s="196"/>
      <c r="AN86" s="196">
        <v>0</v>
      </c>
      <c r="AO86" s="196">
        <v>0</v>
      </c>
      <c r="AP86" s="196"/>
      <c r="AQ86" s="196">
        <v>0</v>
      </c>
      <c r="AR86" s="196">
        <v>0</v>
      </c>
      <c r="AS86" s="196">
        <v>0</v>
      </c>
      <c r="AT86" s="196">
        <v>0</v>
      </c>
      <c r="AU86" s="196">
        <v>0</v>
      </c>
      <c r="AV86" s="196">
        <v>0</v>
      </c>
      <c r="AW86" s="196">
        <v>0</v>
      </c>
      <c r="AX86" s="196">
        <v>0</v>
      </c>
      <c r="AY86" s="196">
        <v>1543</v>
      </c>
      <c r="AZ86" s="196">
        <v>0</v>
      </c>
      <c r="BA86" s="196">
        <v>0</v>
      </c>
      <c r="BB86" s="196">
        <v>0</v>
      </c>
      <c r="BC86" s="196">
        <v>0</v>
      </c>
      <c r="BD86" s="196">
        <v>0</v>
      </c>
      <c r="BE86" s="196">
        <v>0</v>
      </c>
      <c r="BF86" s="196">
        <v>0</v>
      </c>
      <c r="BG86" s="196">
        <v>1543</v>
      </c>
      <c r="BH86" s="196">
        <v>0</v>
      </c>
      <c r="BI86" s="196">
        <v>1166</v>
      </c>
      <c r="BJ86" s="196">
        <v>563</v>
      </c>
      <c r="BK86" s="196">
        <v>114</v>
      </c>
      <c r="BL86" s="196">
        <v>0</v>
      </c>
      <c r="BM86" s="196"/>
      <c r="BN86" s="196">
        <v>1843</v>
      </c>
      <c r="BO86" s="196"/>
      <c r="BP86" s="196">
        <v>0</v>
      </c>
      <c r="BQ86" s="196"/>
      <c r="BR86" s="196">
        <v>0</v>
      </c>
      <c r="BS86" s="196">
        <v>0</v>
      </c>
      <c r="BT86" s="196">
        <v>0</v>
      </c>
      <c r="BU86" s="196"/>
      <c r="BV86" s="196"/>
      <c r="BW86" s="196"/>
      <c r="BX86" s="196">
        <v>0</v>
      </c>
      <c r="BY86" s="196">
        <v>6688</v>
      </c>
      <c r="BZ86" s="196">
        <v>0</v>
      </c>
      <c r="CA86" s="196">
        <v>4932</v>
      </c>
      <c r="CB86" s="196">
        <v>0</v>
      </c>
      <c r="CC86" s="196">
        <v>1330</v>
      </c>
      <c r="CD86" s="196">
        <v>0</v>
      </c>
      <c r="CE86" s="196">
        <v>0</v>
      </c>
      <c r="CF86" s="196">
        <v>0</v>
      </c>
      <c r="CG86" s="196">
        <v>0</v>
      </c>
      <c r="CH86" s="196">
        <v>8</v>
      </c>
      <c r="CI86" s="196">
        <v>0</v>
      </c>
      <c r="CJ86" s="196">
        <v>12958</v>
      </c>
      <c r="CK86" s="196"/>
      <c r="CL86" s="196">
        <v>0</v>
      </c>
      <c r="CM86" s="196">
        <v>0</v>
      </c>
      <c r="CN86" s="196"/>
      <c r="CO86" s="196">
        <v>0</v>
      </c>
      <c r="CP86" s="196">
        <v>4</v>
      </c>
      <c r="CQ86" s="196">
        <v>1</v>
      </c>
      <c r="CR86" s="196">
        <v>11</v>
      </c>
      <c r="CS86" s="196">
        <v>16</v>
      </c>
      <c r="CT86" s="196">
        <v>7</v>
      </c>
      <c r="CU86" s="196">
        <v>28</v>
      </c>
      <c r="CV86" s="196">
        <v>0</v>
      </c>
      <c r="CW86" s="196">
        <v>0</v>
      </c>
      <c r="CX86" s="196">
        <v>28</v>
      </c>
      <c r="CY86" s="196">
        <v>2</v>
      </c>
      <c r="CZ86" s="196">
        <v>0</v>
      </c>
      <c r="DA86" s="196">
        <v>40</v>
      </c>
      <c r="DB86" s="196">
        <v>33</v>
      </c>
      <c r="DC86" s="196"/>
      <c r="DD86" s="196">
        <v>73</v>
      </c>
      <c r="DE86" s="196">
        <v>24831</v>
      </c>
      <c r="DF86" s="197">
        <v>1.4697691377484612E-2</v>
      </c>
    </row>
    <row r="87" spans="2:110" x14ac:dyDescent="0.2">
      <c r="B87" s="195" t="s">
        <v>109</v>
      </c>
      <c r="C87" s="196"/>
      <c r="D87" s="196"/>
      <c r="E87" s="196"/>
      <c r="F87" s="196"/>
      <c r="G87" s="196">
        <v>16</v>
      </c>
      <c r="H87" s="196">
        <v>48</v>
      </c>
      <c r="I87" s="196"/>
      <c r="J87" s="196">
        <v>0</v>
      </c>
      <c r="K87" s="196">
        <v>0</v>
      </c>
      <c r="L87" s="196"/>
      <c r="M87" s="196">
        <v>64</v>
      </c>
      <c r="N87" s="196"/>
      <c r="O87" s="196">
        <v>1857</v>
      </c>
      <c r="P87" s="196">
        <v>0</v>
      </c>
      <c r="Q87" s="196">
        <v>1857</v>
      </c>
      <c r="R87" s="196">
        <v>0</v>
      </c>
      <c r="S87" s="196"/>
      <c r="T87" s="196"/>
      <c r="U87" s="196"/>
      <c r="V87" s="196">
        <v>0</v>
      </c>
      <c r="W87" s="196"/>
      <c r="X87" s="196"/>
      <c r="Y87" s="196"/>
      <c r="Z87" s="196"/>
      <c r="AA87" s="196"/>
      <c r="AB87" s="196"/>
      <c r="AC87" s="196">
        <v>24</v>
      </c>
      <c r="AD87" s="196"/>
      <c r="AE87" s="196"/>
      <c r="AF87" s="196">
        <v>0</v>
      </c>
      <c r="AG87" s="196"/>
      <c r="AH87" s="196">
        <v>6</v>
      </c>
      <c r="AI87" s="196"/>
      <c r="AJ87" s="196"/>
      <c r="AK87" s="196">
        <v>30</v>
      </c>
      <c r="AL87" s="196"/>
      <c r="AM87" s="196"/>
      <c r="AN87" s="196">
        <v>0</v>
      </c>
      <c r="AO87" s="196">
        <v>0</v>
      </c>
      <c r="AP87" s="196"/>
      <c r="AQ87" s="196"/>
      <c r="AR87" s="196"/>
      <c r="AS87" s="196"/>
      <c r="AT87" s="196"/>
      <c r="AU87" s="196"/>
      <c r="AV87" s="196"/>
      <c r="AW87" s="196"/>
      <c r="AX87" s="196">
        <v>0</v>
      </c>
      <c r="AY87" s="196">
        <v>1548</v>
      </c>
      <c r="AZ87" s="196">
        <v>0</v>
      </c>
      <c r="BA87" s="196"/>
      <c r="BB87" s="196"/>
      <c r="BC87" s="196"/>
      <c r="BD87" s="196"/>
      <c r="BE87" s="196"/>
      <c r="BF87" s="196"/>
      <c r="BG87" s="196">
        <v>1548</v>
      </c>
      <c r="BH87" s="196"/>
      <c r="BI87" s="196">
        <v>7</v>
      </c>
      <c r="BJ87" s="196">
        <v>518</v>
      </c>
      <c r="BK87" s="196">
        <v>21</v>
      </c>
      <c r="BL87" s="196">
        <v>0</v>
      </c>
      <c r="BM87" s="196"/>
      <c r="BN87" s="196">
        <v>546</v>
      </c>
      <c r="BO87" s="196"/>
      <c r="BP87" s="196">
        <v>0</v>
      </c>
      <c r="BQ87" s="196"/>
      <c r="BR87" s="196">
        <v>0</v>
      </c>
      <c r="BS87" s="196">
        <v>0</v>
      </c>
      <c r="BT87" s="196"/>
      <c r="BU87" s="196">
        <v>0</v>
      </c>
      <c r="BV87" s="196"/>
      <c r="BW87" s="196"/>
      <c r="BX87" s="196">
        <v>0</v>
      </c>
      <c r="BY87" s="196">
        <v>157</v>
      </c>
      <c r="BZ87" s="196">
        <v>0</v>
      </c>
      <c r="CA87" s="196">
        <v>894</v>
      </c>
      <c r="CB87" s="196">
        <v>0</v>
      </c>
      <c r="CC87" s="196">
        <v>266</v>
      </c>
      <c r="CD87" s="196">
        <v>0</v>
      </c>
      <c r="CE87" s="196">
        <v>0</v>
      </c>
      <c r="CF87" s="196">
        <v>0</v>
      </c>
      <c r="CG87" s="196"/>
      <c r="CH87" s="196">
        <v>0</v>
      </c>
      <c r="CI87" s="196"/>
      <c r="CJ87" s="196">
        <v>1317</v>
      </c>
      <c r="CK87" s="196"/>
      <c r="CL87" s="196"/>
      <c r="CM87" s="196"/>
      <c r="CN87" s="196"/>
      <c r="CO87" s="196"/>
      <c r="CP87" s="196"/>
      <c r="CQ87" s="196"/>
      <c r="CR87" s="196"/>
      <c r="CS87" s="196"/>
      <c r="CT87" s="196"/>
      <c r="CU87" s="196"/>
      <c r="CV87" s="196"/>
      <c r="CW87" s="196"/>
      <c r="CX87" s="196"/>
      <c r="CY87" s="196"/>
      <c r="CZ87" s="196"/>
      <c r="DA87" s="196"/>
      <c r="DB87" s="196"/>
      <c r="DC87" s="196"/>
      <c r="DD87" s="196"/>
      <c r="DE87" s="196">
        <v>5362</v>
      </c>
      <c r="DF87" s="197">
        <v>3.1738158417330149E-3</v>
      </c>
    </row>
    <row r="88" spans="2:110" x14ac:dyDescent="0.2">
      <c r="B88" s="195" t="s">
        <v>110</v>
      </c>
      <c r="C88" s="196"/>
      <c r="D88" s="196"/>
      <c r="E88" s="196"/>
      <c r="F88" s="196"/>
      <c r="G88" s="196">
        <v>1</v>
      </c>
      <c r="H88" s="196">
        <v>2</v>
      </c>
      <c r="I88" s="196"/>
      <c r="J88" s="196">
        <v>0</v>
      </c>
      <c r="K88" s="196"/>
      <c r="L88" s="196"/>
      <c r="M88" s="196">
        <v>3</v>
      </c>
      <c r="N88" s="196"/>
      <c r="O88" s="196">
        <v>295</v>
      </c>
      <c r="P88" s="196">
        <v>0</v>
      </c>
      <c r="Q88" s="196">
        <v>295</v>
      </c>
      <c r="R88" s="196">
        <v>0</v>
      </c>
      <c r="S88" s="196"/>
      <c r="T88" s="196"/>
      <c r="U88" s="196"/>
      <c r="V88" s="196">
        <v>0</v>
      </c>
      <c r="W88" s="196"/>
      <c r="X88" s="196"/>
      <c r="Y88" s="196"/>
      <c r="Z88" s="196"/>
      <c r="AA88" s="196"/>
      <c r="AB88" s="196"/>
      <c r="AC88" s="196">
        <v>2</v>
      </c>
      <c r="AD88" s="196"/>
      <c r="AE88" s="196"/>
      <c r="AF88" s="196"/>
      <c r="AG88" s="196"/>
      <c r="AH88" s="196">
        <v>2</v>
      </c>
      <c r="AI88" s="196"/>
      <c r="AJ88" s="196"/>
      <c r="AK88" s="196">
        <v>4</v>
      </c>
      <c r="AL88" s="196"/>
      <c r="AM88" s="196"/>
      <c r="AN88" s="196"/>
      <c r="AO88" s="196"/>
      <c r="AP88" s="196"/>
      <c r="AQ88" s="196"/>
      <c r="AR88" s="196"/>
      <c r="AS88" s="196"/>
      <c r="AT88" s="196"/>
      <c r="AU88" s="196"/>
      <c r="AV88" s="196"/>
      <c r="AW88" s="196"/>
      <c r="AX88" s="196"/>
      <c r="AY88" s="196">
        <v>198</v>
      </c>
      <c r="AZ88" s="196">
        <v>0</v>
      </c>
      <c r="BA88" s="196"/>
      <c r="BB88" s="196"/>
      <c r="BC88" s="196"/>
      <c r="BD88" s="196"/>
      <c r="BE88" s="196"/>
      <c r="BF88" s="196"/>
      <c r="BG88" s="196">
        <v>198</v>
      </c>
      <c r="BH88" s="196"/>
      <c r="BI88" s="196">
        <v>1</v>
      </c>
      <c r="BJ88" s="196">
        <v>9</v>
      </c>
      <c r="BK88" s="196">
        <v>2</v>
      </c>
      <c r="BL88" s="196"/>
      <c r="BM88" s="196"/>
      <c r="BN88" s="196">
        <v>12</v>
      </c>
      <c r="BO88" s="196"/>
      <c r="BP88" s="196"/>
      <c r="BQ88" s="196"/>
      <c r="BR88" s="196"/>
      <c r="BS88" s="196">
        <v>0</v>
      </c>
      <c r="BT88" s="196"/>
      <c r="BU88" s="196"/>
      <c r="BV88" s="196"/>
      <c r="BW88" s="196"/>
      <c r="BX88" s="196">
        <v>0</v>
      </c>
      <c r="BY88" s="196">
        <v>4</v>
      </c>
      <c r="BZ88" s="196">
        <v>0</v>
      </c>
      <c r="CA88" s="196">
        <v>14</v>
      </c>
      <c r="CB88" s="196"/>
      <c r="CC88" s="196">
        <v>12</v>
      </c>
      <c r="CD88" s="196">
        <v>0</v>
      </c>
      <c r="CE88" s="196">
        <v>0</v>
      </c>
      <c r="CF88" s="196"/>
      <c r="CG88" s="196"/>
      <c r="CH88" s="196"/>
      <c r="CI88" s="196"/>
      <c r="CJ88" s="196">
        <v>30</v>
      </c>
      <c r="CK88" s="196"/>
      <c r="CL88" s="196"/>
      <c r="CM88" s="196"/>
      <c r="CN88" s="196"/>
      <c r="CO88" s="196"/>
      <c r="CP88" s="196"/>
      <c r="CQ88" s="196"/>
      <c r="CR88" s="196"/>
      <c r="CS88" s="196"/>
      <c r="CT88" s="196"/>
      <c r="CU88" s="196"/>
      <c r="CV88" s="196"/>
      <c r="CW88" s="196"/>
      <c r="CX88" s="196"/>
      <c r="CY88" s="196"/>
      <c r="CZ88" s="196"/>
      <c r="DA88" s="196">
        <v>0</v>
      </c>
      <c r="DB88" s="196"/>
      <c r="DC88" s="196"/>
      <c r="DD88" s="196">
        <v>0</v>
      </c>
      <c r="DE88" s="196">
        <v>542</v>
      </c>
      <c r="DF88" s="197">
        <v>3.2081465613936853E-4</v>
      </c>
    </row>
    <row r="89" spans="2:110" x14ac:dyDescent="0.2">
      <c r="B89" s="195" t="s">
        <v>115</v>
      </c>
      <c r="C89" s="196"/>
      <c r="D89" s="196"/>
      <c r="E89" s="196"/>
      <c r="F89" s="196"/>
      <c r="G89" s="196">
        <v>239</v>
      </c>
      <c r="H89" s="196">
        <v>73</v>
      </c>
      <c r="I89" s="196">
        <v>0</v>
      </c>
      <c r="J89" s="196">
        <v>0</v>
      </c>
      <c r="K89" s="196">
        <v>0</v>
      </c>
      <c r="L89" s="196"/>
      <c r="M89" s="196">
        <v>312</v>
      </c>
      <c r="N89" s="196">
        <v>0</v>
      </c>
      <c r="O89" s="196">
        <v>9854</v>
      </c>
      <c r="P89" s="196">
        <v>0</v>
      </c>
      <c r="Q89" s="196">
        <v>9854</v>
      </c>
      <c r="R89" s="196">
        <v>0</v>
      </c>
      <c r="S89" s="196"/>
      <c r="T89" s="196"/>
      <c r="U89" s="196"/>
      <c r="V89" s="196">
        <v>0</v>
      </c>
      <c r="W89" s="196">
        <v>1</v>
      </c>
      <c r="X89" s="196"/>
      <c r="Y89" s="196">
        <v>1</v>
      </c>
      <c r="Z89" s="196">
        <v>0</v>
      </c>
      <c r="AA89" s="196"/>
      <c r="AB89" s="196">
        <v>0</v>
      </c>
      <c r="AC89" s="196">
        <v>96</v>
      </c>
      <c r="AD89" s="196"/>
      <c r="AE89" s="196"/>
      <c r="AF89" s="196"/>
      <c r="AG89" s="196"/>
      <c r="AH89" s="196">
        <v>64</v>
      </c>
      <c r="AI89" s="196">
        <v>1</v>
      </c>
      <c r="AJ89" s="196">
        <v>0</v>
      </c>
      <c r="AK89" s="196">
        <v>161</v>
      </c>
      <c r="AL89" s="196"/>
      <c r="AM89" s="196"/>
      <c r="AN89" s="196"/>
      <c r="AO89" s="196"/>
      <c r="AP89" s="196"/>
      <c r="AQ89" s="196"/>
      <c r="AR89" s="196">
        <v>0</v>
      </c>
      <c r="AS89" s="196"/>
      <c r="AT89" s="196"/>
      <c r="AU89" s="196"/>
      <c r="AV89" s="196"/>
      <c r="AW89" s="196"/>
      <c r="AX89" s="196">
        <v>0</v>
      </c>
      <c r="AY89" s="196">
        <v>1769</v>
      </c>
      <c r="AZ89" s="196">
        <v>0</v>
      </c>
      <c r="BA89" s="196">
        <v>0</v>
      </c>
      <c r="BB89" s="196"/>
      <c r="BC89" s="196"/>
      <c r="BD89" s="196"/>
      <c r="BE89" s="196"/>
      <c r="BF89" s="196">
        <v>0</v>
      </c>
      <c r="BG89" s="196">
        <v>1769</v>
      </c>
      <c r="BH89" s="196">
        <v>0</v>
      </c>
      <c r="BI89" s="196">
        <v>16</v>
      </c>
      <c r="BJ89" s="196">
        <v>1936</v>
      </c>
      <c r="BK89" s="196">
        <v>26</v>
      </c>
      <c r="BL89" s="196">
        <v>0</v>
      </c>
      <c r="BM89" s="196">
        <v>0</v>
      </c>
      <c r="BN89" s="196">
        <v>1978</v>
      </c>
      <c r="BO89" s="196"/>
      <c r="BP89" s="196">
        <v>0</v>
      </c>
      <c r="BQ89" s="196"/>
      <c r="BR89" s="196">
        <v>0</v>
      </c>
      <c r="BS89" s="196">
        <v>0</v>
      </c>
      <c r="BT89" s="196"/>
      <c r="BU89" s="196">
        <v>0</v>
      </c>
      <c r="BV89" s="196"/>
      <c r="BW89" s="196"/>
      <c r="BX89" s="196">
        <v>0</v>
      </c>
      <c r="BY89" s="196">
        <v>1716</v>
      </c>
      <c r="BZ89" s="196">
        <v>0</v>
      </c>
      <c r="CA89" s="196">
        <v>1915</v>
      </c>
      <c r="CB89" s="196">
        <v>0</v>
      </c>
      <c r="CC89" s="196">
        <v>1464</v>
      </c>
      <c r="CD89" s="196">
        <v>0</v>
      </c>
      <c r="CE89" s="196">
        <v>0</v>
      </c>
      <c r="CF89" s="196">
        <v>0</v>
      </c>
      <c r="CG89" s="196"/>
      <c r="CH89" s="196">
        <v>1</v>
      </c>
      <c r="CI89" s="196">
        <v>0</v>
      </c>
      <c r="CJ89" s="196">
        <v>5096</v>
      </c>
      <c r="CK89" s="196"/>
      <c r="CL89" s="196"/>
      <c r="CM89" s="196"/>
      <c r="CN89" s="196"/>
      <c r="CO89" s="196"/>
      <c r="CP89" s="196"/>
      <c r="CQ89" s="196"/>
      <c r="CR89" s="196">
        <v>0</v>
      </c>
      <c r="CS89" s="196">
        <v>0</v>
      </c>
      <c r="CT89" s="196"/>
      <c r="CU89" s="196"/>
      <c r="CV89" s="196"/>
      <c r="CW89" s="196"/>
      <c r="CX89" s="196"/>
      <c r="CY89" s="196">
        <v>1</v>
      </c>
      <c r="CZ89" s="196"/>
      <c r="DA89" s="196">
        <v>0</v>
      </c>
      <c r="DB89" s="196">
        <v>2</v>
      </c>
      <c r="DC89" s="196"/>
      <c r="DD89" s="196">
        <v>2</v>
      </c>
      <c r="DE89" s="196">
        <v>19174</v>
      </c>
      <c r="DF89" s="197">
        <v>1.1349262392649911E-2</v>
      </c>
    </row>
    <row r="90" spans="2:110" x14ac:dyDescent="0.2">
      <c r="B90" s="195" t="s">
        <v>119</v>
      </c>
      <c r="C90" s="196">
        <v>0</v>
      </c>
      <c r="D90" s="196">
        <v>0</v>
      </c>
      <c r="E90" s="196"/>
      <c r="F90" s="196">
        <v>0</v>
      </c>
      <c r="G90" s="196">
        <v>81</v>
      </c>
      <c r="H90" s="196">
        <v>485</v>
      </c>
      <c r="I90" s="196">
        <v>0</v>
      </c>
      <c r="J90" s="196">
        <v>0</v>
      </c>
      <c r="K90" s="196">
        <v>0</v>
      </c>
      <c r="L90" s="196">
        <v>0</v>
      </c>
      <c r="M90" s="196">
        <v>566</v>
      </c>
      <c r="N90" s="196"/>
      <c r="O90" s="196">
        <v>39145</v>
      </c>
      <c r="P90" s="196">
        <v>2</v>
      </c>
      <c r="Q90" s="196">
        <v>39147</v>
      </c>
      <c r="R90" s="196">
        <v>0</v>
      </c>
      <c r="S90" s="196">
        <v>0</v>
      </c>
      <c r="T90" s="196"/>
      <c r="U90" s="196"/>
      <c r="V90" s="196">
        <v>0</v>
      </c>
      <c r="W90" s="196"/>
      <c r="X90" s="196"/>
      <c r="Y90" s="196"/>
      <c r="Z90" s="196">
        <v>15</v>
      </c>
      <c r="AA90" s="196"/>
      <c r="AB90" s="196">
        <v>15</v>
      </c>
      <c r="AC90" s="196">
        <v>192</v>
      </c>
      <c r="AD90" s="196"/>
      <c r="AE90" s="196"/>
      <c r="AF90" s="196">
        <v>0</v>
      </c>
      <c r="AG90" s="196"/>
      <c r="AH90" s="196">
        <v>41</v>
      </c>
      <c r="AI90" s="196">
        <v>1</v>
      </c>
      <c r="AJ90" s="196">
        <v>0</v>
      </c>
      <c r="AK90" s="196">
        <v>234</v>
      </c>
      <c r="AL90" s="196"/>
      <c r="AM90" s="196"/>
      <c r="AN90" s="196"/>
      <c r="AO90" s="196">
        <v>0</v>
      </c>
      <c r="AP90" s="196"/>
      <c r="AQ90" s="196">
        <v>0</v>
      </c>
      <c r="AR90" s="196">
        <v>0</v>
      </c>
      <c r="AS90" s="196"/>
      <c r="AT90" s="196"/>
      <c r="AU90" s="196">
        <v>0</v>
      </c>
      <c r="AV90" s="196"/>
      <c r="AW90" s="196">
        <v>0</v>
      </c>
      <c r="AX90" s="196">
        <v>0</v>
      </c>
      <c r="AY90" s="196">
        <v>52712</v>
      </c>
      <c r="AZ90" s="196">
        <v>0</v>
      </c>
      <c r="BA90" s="196">
        <v>0</v>
      </c>
      <c r="BB90" s="196">
        <v>0</v>
      </c>
      <c r="BC90" s="196">
        <v>0</v>
      </c>
      <c r="BD90" s="196">
        <v>0</v>
      </c>
      <c r="BE90" s="196">
        <v>0</v>
      </c>
      <c r="BF90" s="196">
        <v>0</v>
      </c>
      <c r="BG90" s="196">
        <v>52712</v>
      </c>
      <c r="BH90" s="196">
        <v>0</v>
      </c>
      <c r="BI90" s="196">
        <v>116</v>
      </c>
      <c r="BJ90" s="196">
        <v>54133</v>
      </c>
      <c r="BK90" s="196">
        <v>11</v>
      </c>
      <c r="BL90" s="196">
        <v>0</v>
      </c>
      <c r="BM90" s="196"/>
      <c r="BN90" s="196">
        <v>54260</v>
      </c>
      <c r="BO90" s="196"/>
      <c r="BP90" s="196">
        <v>0</v>
      </c>
      <c r="BQ90" s="196"/>
      <c r="BR90" s="196">
        <v>0</v>
      </c>
      <c r="BS90" s="196">
        <v>0</v>
      </c>
      <c r="BT90" s="196"/>
      <c r="BU90" s="196">
        <v>0</v>
      </c>
      <c r="BV90" s="196"/>
      <c r="BW90" s="196"/>
      <c r="BX90" s="196">
        <v>0</v>
      </c>
      <c r="BY90" s="196">
        <v>8935</v>
      </c>
      <c r="BZ90" s="196">
        <v>0</v>
      </c>
      <c r="CA90" s="196">
        <v>3673</v>
      </c>
      <c r="CB90" s="196">
        <v>0</v>
      </c>
      <c r="CC90" s="196">
        <v>6478</v>
      </c>
      <c r="CD90" s="196">
        <v>0</v>
      </c>
      <c r="CE90" s="196">
        <v>0</v>
      </c>
      <c r="CF90" s="196">
        <v>0</v>
      </c>
      <c r="CG90" s="196"/>
      <c r="CH90" s="196">
        <v>0</v>
      </c>
      <c r="CI90" s="196">
        <v>0</v>
      </c>
      <c r="CJ90" s="196">
        <v>19086</v>
      </c>
      <c r="CK90" s="196"/>
      <c r="CL90" s="196"/>
      <c r="CM90" s="196"/>
      <c r="CN90" s="196"/>
      <c r="CO90" s="196"/>
      <c r="CP90" s="196"/>
      <c r="CQ90" s="196"/>
      <c r="CR90" s="196"/>
      <c r="CS90" s="196"/>
      <c r="CT90" s="196">
        <v>4</v>
      </c>
      <c r="CU90" s="196">
        <v>12</v>
      </c>
      <c r="CV90" s="196">
        <v>0</v>
      </c>
      <c r="CW90" s="196"/>
      <c r="CX90" s="196">
        <v>12</v>
      </c>
      <c r="CY90" s="196"/>
      <c r="CZ90" s="196">
        <v>0</v>
      </c>
      <c r="DA90" s="196">
        <v>6</v>
      </c>
      <c r="DB90" s="196"/>
      <c r="DC90" s="196">
        <v>4</v>
      </c>
      <c r="DD90" s="196">
        <v>10</v>
      </c>
      <c r="DE90" s="196">
        <v>166046</v>
      </c>
      <c r="DF90" s="197">
        <v>9.8284115116822113E-2</v>
      </c>
    </row>
    <row r="91" spans="2:110" x14ac:dyDescent="0.2">
      <c r="B91" s="195" t="s">
        <v>140</v>
      </c>
      <c r="C91" s="196"/>
      <c r="D91" s="196"/>
      <c r="E91" s="196"/>
      <c r="F91" s="196"/>
      <c r="G91" s="196">
        <v>6</v>
      </c>
      <c r="H91" s="196">
        <v>15</v>
      </c>
      <c r="I91" s="196"/>
      <c r="J91" s="196">
        <v>0</v>
      </c>
      <c r="K91" s="196"/>
      <c r="L91" s="196"/>
      <c r="M91" s="196">
        <v>21</v>
      </c>
      <c r="N91" s="196"/>
      <c r="O91" s="196">
        <v>267</v>
      </c>
      <c r="P91" s="196"/>
      <c r="Q91" s="196">
        <v>267</v>
      </c>
      <c r="R91" s="196">
        <v>0</v>
      </c>
      <c r="S91" s="196"/>
      <c r="T91" s="196"/>
      <c r="U91" s="196"/>
      <c r="V91" s="196">
        <v>0</v>
      </c>
      <c r="W91" s="196"/>
      <c r="X91" s="196"/>
      <c r="Y91" s="196"/>
      <c r="Z91" s="196"/>
      <c r="AA91" s="196"/>
      <c r="AB91" s="196"/>
      <c r="AC91" s="196">
        <v>10</v>
      </c>
      <c r="AD91" s="196"/>
      <c r="AE91" s="196"/>
      <c r="AF91" s="196"/>
      <c r="AG91" s="196"/>
      <c r="AH91" s="196">
        <v>2</v>
      </c>
      <c r="AI91" s="196"/>
      <c r="AJ91" s="196"/>
      <c r="AK91" s="196">
        <v>12</v>
      </c>
      <c r="AL91" s="196"/>
      <c r="AM91" s="196"/>
      <c r="AN91" s="196"/>
      <c r="AO91" s="196"/>
      <c r="AP91" s="196"/>
      <c r="AQ91" s="196"/>
      <c r="AR91" s="196"/>
      <c r="AS91" s="196"/>
      <c r="AT91" s="196"/>
      <c r="AU91" s="196"/>
      <c r="AV91" s="196"/>
      <c r="AW91" s="196"/>
      <c r="AX91" s="196"/>
      <c r="AY91" s="196">
        <v>213</v>
      </c>
      <c r="AZ91" s="196"/>
      <c r="BA91" s="196"/>
      <c r="BB91" s="196"/>
      <c r="BC91" s="196"/>
      <c r="BD91" s="196"/>
      <c r="BE91" s="196"/>
      <c r="BF91" s="196"/>
      <c r="BG91" s="196">
        <v>213</v>
      </c>
      <c r="BH91" s="196"/>
      <c r="BI91" s="196">
        <v>2</v>
      </c>
      <c r="BJ91" s="196">
        <v>53</v>
      </c>
      <c r="BK91" s="196">
        <v>9</v>
      </c>
      <c r="BL91" s="196">
        <v>0</v>
      </c>
      <c r="BM91" s="196"/>
      <c r="BN91" s="196">
        <v>64</v>
      </c>
      <c r="BO91" s="196"/>
      <c r="BP91" s="196"/>
      <c r="BQ91" s="196"/>
      <c r="BR91" s="196"/>
      <c r="BS91" s="196">
        <v>0</v>
      </c>
      <c r="BT91" s="196"/>
      <c r="BU91" s="196"/>
      <c r="BV91" s="196"/>
      <c r="BW91" s="196"/>
      <c r="BX91" s="196">
        <v>0</v>
      </c>
      <c r="BY91" s="196">
        <v>48</v>
      </c>
      <c r="BZ91" s="196">
        <v>0</v>
      </c>
      <c r="CA91" s="196">
        <v>41</v>
      </c>
      <c r="CB91" s="196"/>
      <c r="CC91" s="196">
        <v>70</v>
      </c>
      <c r="CD91" s="196"/>
      <c r="CE91" s="196">
        <v>0</v>
      </c>
      <c r="CF91" s="196">
        <v>0</v>
      </c>
      <c r="CG91" s="196"/>
      <c r="CH91" s="196">
        <v>0</v>
      </c>
      <c r="CI91" s="196"/>
      <c r="CJ91" s="196">
        <v>159</v>
      </c>
      <c r="CK91" s="196"/>
      <c r="CL91" s="196"/>
      <c r="CM91" s="196"/>
      <c r="CN91" s="196"/>
      <c r="CO91" s="196"/>
      <c r="CP91" s="196"/>
      <c r="CQ91" s="196"/>
      <c r="CR91" s="196"/>
      <c r="CS91" s="196"/>
      <c r="CT91" s="196"/>
      <c r="CU91" s="196"/>
      <c r="CV91" s="196"/>
      <c r="CW91" s="196"/>
      <c r="CX91" s="196"/>
      <c r="CY91" s="196"/>
      <c r="CZ91" s="196"/>
      <c r="DA91" s="196"/>
      <c r="DB91" s="196"/>
      <c r="DC91" s="196"/>
      <c r="DD91" s="196"/>
      <c r="DE91" s="196">
        <v>736</v>
      </c>
      <c r="DF91" s="197">
        <v>4.3564499431471445E-4</v>
      </c>
    </row>
    <row r="92" spans="2:110" x14ac:dyDescent="0.2">
      <c r="B92" s="195" t="s">
        <v>165</v>
      </c>
      <c r="C92" s="196"/>
      <c r="D92" s="196"/>
      <c r="E92" s="196"/>
      <c r="F92" s="196"/>
      <c r="G92" s="196">
        <v>390</v>
      </c>
      <c r="H92" s="196">
        <v>260</v>
      </c>
      <c r="I92" s="196">
        <v>0</v>
      </c>
      <c r="J92" s="196">
        <v>0</v>
      </c>
      <c r="K92" s="196">
        <v>0</v>
      </c>
      <c r="L92" s="196">
        <v>0</v>
      </c>
      <c r="M92" s="196">
        <v>650</v>
      </c>
      <c r="N92" s="196"/>
      <c r="O92" s="196">
        <v>4507</v>
      </c>
      <c r="P92" s="196">
        <v>0</v>
      </c>
      <c r="Q92" s="196">
        <v>4507</v>
      </c>
      <c r="R92" s="196">
        <v>0</v>
      </c>
      <c r="S92" s="196"/>
      <c r="T92" s="196">
        <v>0</v>
      </c>
      <c r="U92" s="196"/>
      <c r="V92" s="196">
        <v>0</v>
      </c>
      <c r="W92" s="196"/>
      <c r="X92" s="196"/>
      <c r="Y92" s="196"/>
      <c r="Z92" s="196">
        <v>20</v>
      </c>
      <c r="AA92" s="196"/>
      <c r="AB92" s="196">
        <v>20</v>
      </c>
      <c r="AC92" s="196">
        <v>96</v>
      </c>
      <c r="AD92" s="196"/>
      <c r="AE92" s="196"/>
      <c r="AF92" s="196"/>
      <c r="AG92" s="196"/>
      <c r="AH92" s="196">
        <v>34</v>
      </c>
      <c r="AI92" s="196">
        <v>0</v>
      </c>
      <c r="AJ92" s="196"/>
      <c r="AK92" s="196">
        <v>130</v>
      </c>
      <c r="AL92" s="196"/>
      <c r="AM92" s="196">
        <v>0</v>
      </c>
      <c r="AN92" s="196"/>
      <c r="AO92" s="196"/>
      <c r="AP92" s="196"/>
      <c r="AQ92" s="196">
        <v>0</v>
      </c>
      <c r="AR92" s="196">
        <v>0</v>
      </c>
      <c r="AS92" s="196">
        <v>0</v>
      </c>
      <c r="AT92" s="196">
        <v>0</v>
      </c>
      <c r="AU92" s="196"/>
      <c r="AV92" s="196"/>
      <c r="AW92" s="196"/>
      <c r="AX92" s="196">
        <v>0</v>
      </c>
      <c r="AY92" s="196">
        <v>2922</v>
      </c>
      <c r="AZ92" s="196">
        <v>0</v>
      </c>
      <c r="BA92" s="196">
        <v>0</v>
      </c>
      <c r="BB92" s="196">
        <v>0</v>
      </c>
      <c r="BC92" s="196">
        <v>0</v>
      </c>
      <c r="BD92" s="196">
        <v>0</v>
      </c>
      <c r="BE92" s="196">
        <v>0</v>
      </c>
      <c r="BF92" s="196">
        <v>0</v>
      </c>
      <c r="BG92" s="196">
        <v>2922</v>
      </c>
      <c r="BH92" s="196">
        <v>0</v>
      </c>
      <c r="BI92" s="196">
        <v>35</v>
      </c>
      <c r="BJ92" s="196">
        <v>1062</v>
      </c>
      <c r="BK92" s="196">
        <v>48</v>
      </c>
      <c r="BL92" s="196">
        <v>0</v>
      </c>
      <c r="BM92" s="196"/>
      <c r="BN92" s="196">
        <v>1145</v>
      </c>
      <c r="BO92" s="196"/>
      <c r="BP92" s="196">
        <v>0</v>
      </c>
      <c r="BQ92" s="196"/>
      <c r="BR92" s="196">
        <v>0</v>
      </c>
      <c r="BS92" s="196">
        <v>0</v>
      </c>
      <c r="BT92" s="196"/>
      <c r="BU92" s="196">
        <v>0</v>
      </c>
      <c r="BV92" s="196"/>
      <c r="BW92" s="196"/>
      <c r="BX92" s="196">
        <v>0</v>
      </c>
      <c r="BY92" s="196">
        <v>7969</v>
      </c>
      <c r="BZ92" s="196">
        <v>0</v>
      </c>
      <c r="CA92" s="196">
        <v>2574</v>
      </c>
      <c r="CB92" s="196">
        <v>0</v>
      </c>
      <c r="CC92" s="196">
        <v>3028</v>
      </c>
      <c r="CD92" s="196">
        <v>0</v>
      </c>
      <c r="CE92" s="196">
        <v>0</v>
      </c>
      <c r="CF92" s="196">
        <v>0</v>
      </c>
      <c r="CG92" s="196">
        <v>0</v>
      </c>
      <c r="CH92" s="196">
        <v>1</v>
      </c>
      <c r="CI92" s="196">
        <v>0</v>
      </c>
      <c r="CJ92" s="196">
        <v>13572</v>
      </c>
      <c r="CK92" s="196"/>
      <c r="CL92" s="196">
        <v>19</v>
      </c>
      <c r="CM92" s="196">
        <v>19</v>
      </c>
      <c r="CN92" s="196"/>
      <c r="CO92" s="196">
        <v>0</v>
      </c>
      <c r="CP92" s="196">
        <v>4</v>
      </c>
      <c r="CQ92" s="196"/>
      <c r="CR92" s="196"/>
      <c r="CS92" s="196">
        <v>4</v>
      </c>
      <c r="CT92" s="196"/>
      <c r="CU92" s="196"/>
      <c r="CV92" s="196"/>
      <c r="CW92" s="196">
        <v>0</v>
      </c>
      <c r="CX92" s="196">
        <v>0</v>
      </c>
      <c r="CY92" s="196">
        <v>0</v>
      </c>
      <c r="CZ92" s="196">
        <v>0</v>
      </c>
      <c r="DA92" s="196">
        <v>0</v>
      </c>
      <c r="DB92" s="196">
        <v>3</v>
      </c>
      <c r="DC92" s="196">
        <v>2</v>
      </c>
      <c r="DD92" s="196">
        <v>5</v>
      </c>
      <c r="DE92" s="196">
        <v>22974</v>
      </c>
      <c r="DF92" s="197">
        <v>1.3598516439383491E-2</v>
      </c>
    </row>
    <row r="93" spans="2:110" x14ac:dyDescent="0.2">
      <c r="B93" s="195" t="s">
        <v>176</v>
      </c>
      <c r="C93" s="196"/>
      <c r="D93" s="196"/>
      <c r="E93" s="196"/>
      <c r="F93" s="196"/>
      <c r="G93" s="196">
        <v>7</v>
      </c>
      <c r="H93" s="196">
        <v>11</v>
      </c>
      <c r="I93" s="196">
        <v>0</v>
      </c>
      <c r="J93" s="196">
        <v>0</v>
      </c>
      <c r="K93" s="196"/>
      <c r="L93" s="196">
        <v>0</v>
      </c>
      <c r="M93" s="196">
        <v>18</v>
      </c>
      <c r="N93" s="196"/>
      <c r="O93" s="196">
        <v>2640</v>
      </c>
      <c r="P93" s="196">
        <v>0</v>
      </c>
      <c r="Q93" s="196">
        <v>2640</v>
      </c>
      <c r="R93" s="196">
        <v>0</v>
      </c>
      <c r="S93" s="196"/>
      <c r="T93" s="196"/>
      <c r="U93" s="196"/>
      <c r="V93" s="196">
        <v>0</v>
      </c>
      <c r="W93" s="196"/>
      <c r="X93" s="196"/>
      <c r="Y93" s="196"/>
      <c r="Z93" s="196">
        <v>0</v>
      </c>
      <c r="AA93" s="196"/>
      <c r="AB93" s="196">
        <v>0</v>
      </c>
      <c r="AC93" s="196">
        <v>17</v>
      </c>
      <c r="AD93" s="196"/>
      <c r="AE93" s="196"/>
      <c r="AF93" s="196"/>
      <c r="AG93" s="196"/>
      <c r="AH93" s="196">
        <v>44</v>
      </c>
      <c r="AI93" s="196">
        <v>2</v>
      </c>
      <c r="AJ93" s="196">
        <v>0</v>
      </c>
      <c r="AK93" s="196">
        <v>63</v>
      </c>
      <c r="AL93" s="196"/>
      <c r="AM93" s="196"/>
      <c r="AN93" s="196"/>
      <c r="AO93" s="196">
        <v>0</v>
      </c>
      <c r="AP93" s="196"/>
      <c r="AQ93" s="196"/>
      <c r="AR93" s="196">
        <v>0</v>
      </c>
      <c r="AS93" s="196"/>
      <c r="AT93" s="196"/>
      <c r="AU93" s="196"/>
      <c r="AV93" s="196"/>
      <c r="AW93" s="196">
        <v>0</v>
      </c>
      <c r="AX93" s="196">
        <v>0</v>
      </c>
      <c r="AY93" s="196">
        <v>702</v>
      </c>
      <c r="AZ93" s="196"/>
      <c r="BA93" s="196">
        <v>0</v>
      </c>
      <c r="BB93" s="196"/>
      <c r="BC93" s="196"/>
      <c r="BD93" s="196">
        <v>0</v>
      </c>
      <c r="BE93" s="196"/>
      <c r="BF93" s="196">
        <v>0</v>
      </c>
      <c r="BG93" s="196">
        <v>702</v>
      </c>
      <c r="BH93" s="196">
        <v>0</v>
      </c>
      <c r="BI93" s="196">
        <v>7</v>
      </c>
      <c r="BJ93" s="196">
        <v>400</v>
      </c>
      <c r="BK93" s="196">
        <v>2</v>
      </c>
      <c r="BL93" s="196">
        <v>0</v>
      </c>
      <c r="BM93" s="196"/>
      <c r="BN93" s="196">
        <v>409</v>
      </c>
      <c r="BO93" s="196">
        <v>1</v>
      </c>
      <c r="BP93" s="196">
        <v>0</v>
      </c>
      <c r="BQ93" s="196"/>
      <c r="BR93" s="196">
        <v>0</v>
      </c>
      <c r="BS93" s="196">
        <v>0</v>
      </c>
      <c r="BT93" s="196"/>
      <c r="BU93" s="196">
        <v>0</v>
      </c>
      <c r="BV93" s="196"/>
      <c r="BW93" s="196"/>
      <c r="BX93" s="196">
        <v>0</v>
      </c>
      <c r="BY93" s="196">
        <v>228</v>
      </c>
      <c r="BZ93" s="196">
        <v>0</v>
      </c>
      <c r="CA93" s="196">
        <v>463</v>
      </c>
      <c r="CB93" s="196">
        <v>0</v>
      </c>
      <c r="CC93" s="196">
        <v>191</v>
      </c>
      <c r="CD93" s="196">
        <v>0</v>
      </c>
      <c r="CE93" s="196">
        <v>0</v>
      </c>
      <c r="CF93" s="196">
        <v>0</v>
      </c>
      <c r="CG93" s="196"/>
      <c r="CH93" s="196">
        <v>0</v>
      </c>
      <c r="CI93" s="196">
        <v>0</v>
      </c>
      <c r="CJ93" s="196">
        <v>882</v>
      </c>
      <c r="CK93" s="196"/>
      <c r="CL93" s="196"/>
      <c r="CM93" s="196"/>
      <c r="CN93" s="196"/>
      <c r="CO93" s="196"/>
      <c r="CP93" s="196">
        <v>0</v>
      </c>
      <c r="CQ93" s="196"/>
      <c r="CR93" s="196"/>
      <c r="CS93" s="196">
        <v>0</v>
      </c>
      <c r="CT93" s="196"/>
      <c r="CU93" s="196">
        <v>0</v>
      </c>
      <c r="CV93" s="196"/>
      <c r="CW93" s="196"/>
      <c r="CX93" s="196">
        <v>0</v>
      </c>
      <c r="CY93" s="196"/>
      <c r="CZ93" s="196">
        <v>0</v>
      </c>
      <c r="DA93" s="196">
        <v>2</v>
      </c>
      <c r="DB93" s="196"/>
      <c r="DC93" s="196"/>
      <c r="DD93" s="196">
        <v>2</v>
      </c>
      <c r="DE93" s="196">
        <v>4717</v>
      </c>
      <c r="DF93" s="197">
        <v>2.7920345627479729E-3</v>
      </c>
    </row>
    <row r="94" spans="2:110" x14ac:dyDescent="0.2">
      <c r="B94" s="195" t="s">
        <v>188</v>
      </c>
      <c r="C94" s="196">
        <v>0</v>
      </c>
      <c r="D94" s="196">
        <v>0</v>
      </c>
      <c r="E94" s="196"/>
      <c r="F94" s="196">
        <v>0</v>
      </c>
      <c r="G94" s="196">
        <v>19</v>
      </c>
      <c r="H94" s="196">
        <v>62</v>
      </c>
      <c r="I94" s="196">
        <v>0</v>
      </c>
      <c r="J94" s="196">
        <v>0</v>
      </c>
      <c r="K94" s="196">
        <v>0</v>
      </c>
      <c r="L94" s="196"/>
      <c r="M94" s="196">
        <v>81</v>
      </c>
      <c r="N94" s="196"/>
      <c r="O94" s="196">
        <v>1957</v>
      </c>
      <c r="P94" s="196">
        <v>0</v>
      </c>
      <c r="Q94" s="196">
        <v>1957</v>
      </c>
      <c r="R94" s="196">
        <v>0</v>
      </c>
      <c r="S94" s="196"/>
      <c r="T94" s="196">
        <v>0</v>
      </c>
      <c r="U94" s="196"/>
      <c r="V94" s="196">
        <v>0</v>
      </c>
      <c r="W94" s="196">
        <v>1</v>
      </c>
      <c r="X94" s="196"/>
      <c r="Y94" s="196">
        <v>1</v>
      </c>
      <c r="Z94" s="196">
        <v>8</v>
      </c>
      <c r="AA94" s="196"/>
      <c r="AB94" s="196">
        <v>8</v>
      </c>
      <c r="AC94" s="196">
        <v>35</v>
      </c>
      <c r="AD94" s="196">
        <v>0</v>
      </c>
      <c r="AE94" s="196"/>
      <c r="AF94" s="196">
        <v>3</v>
      </c>
      <c r="AG94" s="196"/>
      <c r="AH94" s="196">
        <v>27</v>
      </c>
      <c r="AI94" s="196">
        <v>1</v>
      </c>
      <c r="AJ94" s="196">
        <v>0</v>
      </c>
      <c r="AK94" s="196">
        <v>66</v>
      </c>
      <c r="AL94" s="196"/>
      <c r="AM94" s="196">
        <v>0</v>
      </c>
      <c r="AN94" s="196">
        <v>0</v>
      </c>
      <c r="AO94" s="196">
        <v>0</v>
      </c>
      <c r="AP94" s="196"/>
      <c r="AQ94" s="196">
        <v>0</v>
      </c>
      <c r="AR94" s="196">
        <v>0</v>
      </c>
      <c r="AS94" s="196"/>
      <c r="AT94" s="196">
        <v>0</v>
      </c>
      <c r="AU94" s="196">
        <v>0</v>
      </c>
      <c r="AV94" s="196">
        <v>0</v>
      </c>
      <c r="AW94" s="196">
        <v>0</v>
      </c>
      <c r="AX94" s="196">
        <v>0</v>
      </c>
      <c r="AY94" s="196">
        <v>1482</v>
      </c>
      <c r="AZ94" s="196">
        <v>0</v>
      </c>
      <c r="BA94" s="196">
        <v>0</v>
      </c>
      <c r="BB94" s="196">
        <v>0</v>
      </c>
      <c r="BC94" s="196">
        <v>0</v>
      </c>
      <c r="BD94" s="196">
        <v>0</v>
      </c>
      <c r="BE94" s="196">
        <v>0</v>
      </c>
      <c r="BF94" s="196">
        <v>1</v>
      </c>
      <c r="BG94" s="196">
        <v>1483</v>
      </c>
      <c r="BH94" s="196">
        <v>0</v>
      </c>
      <c r="BI94" s="196">
        <v>4</v>
      </c>
      <c r="BJ94" s="196">
        <v>517</v>
      </c>
      <c r="BK94" s="196">
        <v>7</v>
      </c>
      <c r="BL94" s="196">
        <v>0</v>
      </c>
      <c r="BM94" s="196"/>
      <c r="BN94" s="196">
        <v>528</v>
      </c>
      <c r="BO94" s="196"/>
      <c r="BP94" s="196">
        <v>0</v>
      </c>
      <c r="BQ94" s="196"/>
      <c r="BR94" s="196">
        <v>0</v>
      </c>
      <c r="BS94" s="196">
        <v>0</v>
      </c>
      <c r="BT94" s="196">
        <v>0</v>
      </c>
      <c r="BU94" s="196">
        <v>0</v>
      </c>
      <c r="BV94" s="196"/>
      <c r="BW94" s="196"/>
      <c r="BX94" s="196">
        <v>0</v>
      </c>
      <c r="BY94" s="196">
        <v>15311</v>
      </c>
      <c r="BZ94" s="196">
        <v>0</v>
      </c>
      <c r="CA94" s="196">
        <v>4438</v>
      </c>
      <c r="CB94" s="196">
        <v>0</v>
      </c>
      <c r="CC94" s="196">
        <v>2193</v>
      </c>
      <c r="CD94" s="196">
        <v>0</v>
      </c>
      <c r="CE94" s="196">
        <v>0</v>
      </c>
      <c r="CF94" s="196">
        <v>0</v>
      </c>
      <c r="CG94" s="196">
        <v>0</v>
      </c>
      <c r="CH94" s="196">
        <v>0</v>
      </c>
      <c r="CI94" s="196">
        <v>0</v>
      </c>
      <c r="CJ94" s="196">
        <v>21942</v>
      </c>
      <c r="CK94" s="196">
        <v>0</v>
      </c>
      <c r="CL94" s="196">
        <v>0</v>
      </c>
      <c r="CM94" s="196">
        <v>0</v>
      </c>
      <c r="CN94" s="196"/>
      <c r="CO94" s="196">
        <v>0</v>
      </c>
      <c r="CP94" s="196">
        <v>0</v>
      </c>
      <c r="CQ94" s="196"/>
      <c r="CR94" s="196">
        <v>1</v>
      </c>
      <c r="CS94" s="196">
        <v>1</v>
      </c>
      <c r="CT94" s="196"/>
      <c r="CU94" s="196">
        <v>9</v>
      </c>
      <c r="CV94" s="196">
        <v>0</v>
      </c>
      <c r="CW94" s="196">
        <v>0</v>
      </c>
      <c r="CX94" s="196">
        <v>9</v>
      </c>
      <c r="CY94" s="196">
        <v>0</v>
      </c>
      <c r="CZ94" s="196">
        <v>0</v>
      </c>
      <c r="DA94" s="196">
        <v>7</v>
      </c>
      <c r="DB94" s="196">
        <v>1</v>
      </c>
      <c r="DC94" s="196">
        <v>0</v>
      </c>
      <c r="DD94" s="196">
        <v>8</v>
      </c>
      <c r="DE94" s="196">
        <v>26084</v>
      </c>
      <c r="DF94" s="197">
        <v>1.5439353303947027E-2</v>
      </c>
    </row>
    <row r="95" spans="2:110" x14ac:dyDescent="0.2">
      <c r="B95" s="195" t="s">
        <v>190</v>
      </c>
      <c r="C95" s="196"/>
      <c r="D95" s="196"/>
      <c r="E95" s="196">
        <v>0</v>
      </c>
      <c r="F95" s="196">
        <v>0</v>
      </c>
      <c r="G95" s="196">
        <v>19</v>
      </c>
      <c r="H95" s="196">
        <v>54</v>
      </c>
      <c r="I95" s="196"/>
      <c r="J95" s="196">
        <v>0</v>
      </c>
      <c r="K95" s="196">
        <v>0</v>
      </c>
      <c r="L95" s="196">
        <v>0</v>
      </c>
      <c r="M95" s="196">
        <v>73</v>
      </c>
      <c r="N95" s="196"/>
      <c r="O95" s="196">
        <v>4600</v>
      </c>
      <c r="P95" s="196">
        <v>1</v>
      </c>
      <c r="Q95" s="196">
        <v>4601</v>
      </c>
      <c r="R95" s="196">
        <v>0</v>
      </c>
      <c r="S95" s="196"/>
      <c r="T95" s="196"/>
      <c r="U95" s="196"/>
      <c r="V95" s="196">
        <v>0</v>
      </c>
      <c r="W95" s="196"/>
      <c r="X95" s="196"/>
      <c r="Y95" s="196"/>
      <c r="Z95" s="196">
        <v>0</v>
      </c>
      <c r="AA95" s="196"/>
      <c r="AB95" s="196">
        <v>0</v>
      </c>
      <c r="AC95" s="196">
        <v>35</v>
      </c>
      <c r="AD95" s="196"/>
      <c r="AE95" s="196"/>
      <c r="AF95" s="196"/>
      <c r="AG95" s="196"/>
      <c r="AH95" s="196">
        <v>10</v>
      </c>
      <c r="AI95" s="196"/>
      <c r="AJ95" s="196"/>
      <c r="AK95" s="196">
        <v>45</v>
      </c>
      <c r="AL95" s="196"/>
      <c r="AM95" s="196"/>
      <c r="AN95" s="196"/>
      <c r="AO95" s="196"/>
      <c r="AP95" s="196"/>
      <c r="AQ95" s="196"/>
      <c r="AR95" s="196"/>
      <c r="AS95" s="196"/>
      <c r="AT95" s="196"/>
      <c r="AU95" s="196"/>
      <c r="AV95" s="196"/>
      <c r="AW95" s="196"/>
      <c r="AX95" s="196"/>
      <c r="AY95" s="196">
        <v>2151</v>
      </c>
      <c r="AZ95" s="196">
        <v>0</v>
      </c>
      <c r="BA95" s="196">
        <v>0</v>
      </c>
      <c r="BB95" s="196"/>
      <c r="BC95" s="196"/>
      <c r="BD95" s="196"/>
      <c r="BE95" s="196">
        <v>0</v>
      </c>
      <c r="BF95" s="196"/>
      <c r="BG95" s="196">
        <v>2151</v>
      </c>
      <c r="BH95" s="196">
        <v>0</v>
      </c>
      <c r="BI95" s="196">
        <v>12</v>
      </c>
      <c r="BJ95" s="196">
        <v>2696</v>
      </c>
      <c r="BK95" s="196"/>
      <c r="BL95" s="196">
        <v>0</v>
      </c>
      <c r="BM95" s="196"/>
      <c r="BN95" s="196">
        <v>2708</v>
      </c>
      <c r="BO95" s="196"/>
      <c r="BP95" s="196">
        <v>0</v>
      </c>
      <c r="BQ95" s="196"/>
      <c r="BR95" s="196"/>
      <c r="BS95" s="196">
        <v>0</v>
      </c>
      <c r="BT95" s="196"/>
      <c r="BU95" s="196"/>
      <c r="BV95" s="196"/>
      <c r="BW95" s="196"/>
      <c r="BX95" s="196">
        <v>0</v>
      </c>
      <c r="BY95" s="196">
        <v>182</v>
      </c>
      <c r="BZ95" s="196">
        <v>0</v>
      </c>
      <c r="CA95" s="196">
        <v>243</v>
      </c>
      <c r="CB95" s="196">
        <v>0</v>
      </c>
      <c r="CC95" s="196">
        <v>547</v>
      </c>
      <c r="CD95" s="196">
        <v>0</v>
      </c>
      <c r="CE95" s="196">
        <v>0</v>
      </c>
      <c r="CF95" s="196">
        <v>0</v>
      </c>
      <c r="CG95" s="196"/>
      <c r="CH95" s="196">
        <v>0</v>
      </c>
      <c r="CI95" s="196">
        <v>0</v>
      </c>
      <c r="CJ95" s="196">
        <v>972</v>
      </c>
      <c r="CK95" s="196"/>
      <c r="CL95" s="196"/>
      <c r="CM95" s="196"/>
      <c r="CN95" s="196"/>
      <c r="CO95" s="196"/>
      <c r="CP95" s="196"/>
      <c r="CQ95" s="196"/>
      <c r="CR95" s="196"/>
      <c r="CS95" s="196"/>
      <c r="CT95" s="196"/>
      <c r="CU95" s="196"/>
      <c r="CV95" s="196"/>
      <c r="CW95" s="196"/>
      <c r="CX95" s="196"/>
      <c r="CY95" s="196"/>
      <c r="CZ95" s="196">
        <v>0</v>
      </c>
      <c r="DA95" s="196">
        <v>0</v>
      </c>
      <c r="DB95" s="196"/>
      <c r="DC95" s="196"/>
      <c r="DD95" s="196">
        <v>0</v>
      </c>
      <c r="DE95" s="196">
        <v>10550</v>
      </c>
      <c r="DF95" s="197">
        <v>6.2446395244840185E-3</v>
      </c>
    </row>
    <row r="96" spans="2:110" x14ac:dyDescent="0.2">
      <c r="B96" s="195" t="s">
        <v>210</v>
      </c>
      <c r="C96" s="196"/>
      <c r="D96" s="196"/>
      <c r="E96" s="196"/>
      <c r="F96" s="196"/>
      <c r="G96" s="196"/>
      <c r="H96" s="196">
        <v>23</v>
      </c>
      <c r="I96" s="196"/>
      <c r="J96" s="196">
        <v>0</v>
      </c>
      <c r="K96" s="196"/>
      <c r="L96" s="196"/>
      <c r="M96" s="196">
        <v>23</v>
      </c>
      <c r="N96" s="196"/>
      <c r="O96" s="196">
        <v>481</v>
      </c>
      <c r="P96" s="196">
        <v>0</v>
      </c>
      <c r="Q96" s="196">
        <v>481</v>
      </c>
      <c r="R96" s="196">
        <v>0</v>
      </c>
      <c r="S96" s="196"/>
      <c r="T96" s="196"/>
      <c r="U96" s="196"/>
      <c r="V96" s="196">
        <v>0</v>
      </c>
      <c r="W96" s="196"/>
      <c r="X96" s="196"/>
      <c r="Y96" s="196"/>
      <c r="Z96" s="196"/>
      <c r="AA96" s="196"/>
      <c r="AB96" s="196"/>
      <c r="AC96" s="196"/>
      <c r="AD96" s="196"/>
      <c r="AE96" s="196"/>
      <c r="AF96" s="196"/>
      <c r="AG96" s="196"/>
      <c r="AH96" s="196">
        <v>1</v>
      </c>
      <c r="AI96" s="196"/>
      <c r="AJ96" s="196"/>
      <c r="AK96" s="196">
        <v>1</v>
      </c>
      <c r="AL96" s="196"/>
      <c r="AM96" s="196"/>
      <c r="AN96" s="196"/>
      <c r="AO96" s="196"/>
      <c r="AP96" s="196"/>
      <c r="AQ96" s="196"/>
      <c r="AR96" s="196"/>
      <c r="AS96" s="196"/>
      <c r="AT96" s="196"/>
      <c r="AU96" s="196"/>
      <c r="AV96" s="196"/>
      <c r="AW96" s="196"/>
      <c r="AX96" s="196"/>
      <c r="AY96" s="196">
        <v>480</v>
      </c>
      <c r="AZ96" s="196"/>
      <c r="BA96" s="196">
        <v>0</v>
      </c>
      <c r="BB96" s="196"/>
      <c r="BC96" s="196"/>
      <c r="BD96" s="196"/>
      <c r="BE96" s="196"/>
      <c r="BF96" s="196"/>
      <c r="BG96" s="196">
        <v>480</v>
      </c>
      <c r="BH96" s="196">
        <v>0</v>
      </c>
      <c r="BI96" s="196">
        <v>0</v>
      </c>
      <c r="BJ96" s="196">
        <v>100</v>
      </c>
      <c r="BK96" s="196"/>
      <c r="BL96" s="196">
        <v>0</v>
      </c>
      <c r="BM96" s="196"/>
      <c r="BN96" s="196">
        <v>100</v>
      </c>
      <c r="BO96" s="196"/>
      <c r="BP96" s="196"/>
      <c r="BQ96" s="196"/>
      <c r="BR96" s="196">
        <v>0</v>
      </c>
      <c r="BS96" s="196">
        <v>0</v>
      </c>
      <c r="BT96" s="196"/>
      <c r="BU96" s="196">
        <v>0</v>
      </c>
      <c r="BV96" s="196"/>
      <c r="BW96" s="196"/>
      <c r="BX96" s="196">
        <v>0</v>
      </c>
      <c r="BY96" s="196">
        <v>343</v>
      </c>
      <c r="BZ96" s="196">
        <v>0</v>
      </c>
      <c r="CA96" s="196">
        <v>177</v>
      </c>
      <c r="CB96" s="196">
        <v>0</v>
      </c>
      <c r="CC96" s="196">
        <v>173</v>
      </c>
      <c r="CD96" s="196">
        <v>0</v>
      </c>
      <c r="CE96" s="196">
        <v>0</v>
      </c>
      <c r="CF96" s="196">
        <v>0</v>
      </c>
      <c r="CG96" s="196"/>
      <c r="CH96" s="196">
        <v>0</v>
      </c>
      <c r="CI96" s="196"/>
      <c r="CJ96" s="196">
        <v>693</v>
      </c>
      <c r="CK96" s="196"/>
      <c r="CL96" s="196"/>
      <c r="CM96" s="196"/>
      <c r="CN96" s="196"/>
      <c r="CO96" s="196"/>
      <c r="CP96" s="196"/>
      <c r="CQ96" s="196"/>
      <c r="CR96" s="196"/>
      <c r="CS96" s="196"/>
      <c r="CT96" s="196"/>
      <c r="CU96" s="196"/>
      <c r="CV96" s="196"/>
      <c r="CW96" s="196"/>
      <c r="CX96" s="196"/>
      <c r="CY96" s="196"/>
      <c r="CZ96" s="196">
        <v>0</v>
      </c>
      <c r="DA96" s="196"/>
      <c r="DB96" s="196"/>
      <c r="DC96" s="196"/>
      <c r="DD96" s="196"/>
      <c r="DE96" s="196">
        <v>1778</v>
      </c>
      <c r="DF96" s="197">
        <v>1.0524141302874488E-3</v>
      </c>
    </row>
    <row r="97" spans="2:110" x14ac:dyDescent="0.2">
      <c r="B97" s="195" t="s">
        <v>218</v>
      </c>
      <c r="C97" s="196"/>
      <c r="D97" s="196"/>
      <c r="E97" s="196"/>
      <c r="F97" s="196"/>
      <c r="G97" s="196">
        <v>148</v>
      </c>
      <c r="H97" s="196">
        <v>139</v>
      </c>
      <c r="I97" s="196">
        <v>0</v>
      </c>
      <c r="J97" s="196">
        <v>0</v>
      </c>
      <c r="K97" s="196">
        <v>0</v>
      </c>
      <c r="L97" s="196">
        <v>0</v>
      </c>
      <c r="M97" s="196">
        <v>287</v>
      </c>
      <c r="N97" s="196"/>
      <c r="O97" s="196">
        <v>29730</v>
      </c>
      <c r="P97" s="196">
        <v>0</v>
      </c>
      <c r="Q97" s="196">
        <v>29730</v>
      </c>
      <c r="R97" s="196">
        <v>0</v>
      </c>
      <c r="S97" s="196"/>
      <c r="T97" s="196"/>
      <c r="U97" s="196"/>
      <c r="V97" s="196">
        <v>0</v>
      </c>
      <c r="W97" s="196"/>
      <c r="X97" s="196">
        <v>0</v>
      </c>
      <c r="Y97" s="196">
        <v>0</v>
      </c>
      <c r="Z97" s="196">
        <v>0</v>
      </c>
      <c r="AA97" s="196"/>
      <c r="AB97" s="196">
        <v>0</v>
      </c>
      <c r="AC97" s="196">
        <v>104</v>
      </c>
      <c r="AD97" s="196"/>
      <c r="AE97" s="196"/>
      <c r="AF97" s="196"/>
      <c r="AG97" s="196"/>
      <c r="AH97" s="196">
        <v>40</v>
      </c>
      <c r="AI97" s="196">
        <v>0</v>
      </c>
      <c r="AJ97" s="196"/>
      <c r="AK97" s="196">
        <v>144</v>
      </c>
      <c r="AL97" s="196"/>
      <c r="AM97" s="196"/>
      <c r="AN97" s="196"/>
      <c r="AO97" s="196"/>
      <c r="AP97" s="196">
        <v>0</v>
      </c>
      <c r="AQ97" s="196"/>
      <c r="AR97" s="196">
        <v>0</v>
      </c>
      <c r="AS97" s="196"/>
      <c r="AT97" s="196"/>
      <c r="AU97" s="196"/>
      <c r="AV97" s="196"/>
      <c r="AW97" s="196"/>
      <c r="AX97" s="196">
        <v>0</v>
      </c>
      <c r="AY97" s="196">
        <v>24118</v>
      </c>
      <c r="AZ97" s="196">
        <v>0</v>
      </c>
      <c r="BA97" s="196">
        <v>0</v>
      </c>
      <c r="BB97" s="196">
        <v>0</v>
      </c>
      <c r="BC97" s="196">
        <v>0</v>
      </c>
      <c r="BD97" s="196">
        <v>0</v>
      </c>
      <c r="BE97" s="196">
        <v>0</v>
      </c>
      <c r="BF97" s="196">
        <v>0</v>
      </c>
      <c r="BG97" s="196">
        <v>24118</v>
      </c>
      <c r="BH97" s="196">
        <v>0</v>
      </c>
      <c r="BI97" s="196">
        <v>92</v>
      </c>
      <c r="BJ97" s="196">
        <v>11154</v>
      </c>
      <c r="BK97" s="196">
        <v>26</v>
      </c>
      <c r="BL97" s="196">
        <v>0</v>
      </c>
      <c r="BM97" s="196"/>
      <c r="BN97" s="196">
        <v>11272</v>
      </c>
      <c r="BO97" s="196"/>
      <c r="BP97" s="196">
        <v>0</v>
      </c>
      <c r="BQ97" s="196"/>
      <c r="BR97" s="196">
        <v>0</v>
      </c>
      <c r="BS97" s="196">
        <v>0</v>
      </c>
      <c r="BT97" s="196"/>
      <c r="BU97" s="196">
        <v>0</v>
      </c>
      <c r="BV97" s="196"/>
      <c r="BW97" s="196"/>
      <c r="BX97" s="196">
        <v>0</v>
      </c>
      <c r="BY97" s="196">
        <v>145</v>
      </c>
      <c r="BZ97" s="196">
        <v>0</v>
      </c>
      <c r="CA97" s="196">
        <v>498</v>
      </c>
      <c r="CB97" s="196">
        <v>0</v>
      </c>
      <c r="CC97" s="196">
        <v>6263</v>
      </c>
      <c r="CD97" s="196">
        <v>0</v>
      </c>
      <c r="CE97" s="196">
        <v>0</v>
      </c>
      <c r="CF97" s="196">
        <v>0</v>
      </c>
      <c r="CG97" s="196"/>
      <c r="CH97" s="196">
        <v>0</v>
      </c>
      <c r="CI97" s="196"/>
      <c r="CJ97" s="196">
        <v>6906</v>
      </c>
      <c r="CK97" s="196"/>
      <c r="CL97" s="196"/>
      <c r="CM97" s="196"/>
      <c r="CN97" s="196"/>
      <c r="CO97" s="196"/>
      <c r="CP97" s="196"/>
      <c r="CQ97" s="196"/>
      <c r="CR97" s="196"/>
      <c r="CS97" s="196"/>
      <c r="CT97" s="196"/>
      <c r="CU97" s="196">
        <v>0</v>
      </c>
      <c r="CV97" s="196">
        <v>0</v>
      </c>
      <c r="CW97" s="196"/>
      <c r="CX97" s="196">
        <v>0</v>
      </c>
      <c r="CY97" s="196"/>
      <c r="CZ97" s="196">
        <v>0</v>
      </c>
      <c r="DA97" s="196">
        <v>0</v>
      </c>
      <c r="DB97" s="196"/>
      <c r="DC97" s="196"/>
      <c r="DD97" s="196">
        <v>0</v>
      </c>
      <c r="DE97" s="196">
        <v>72457</v>
      </c>
      <c r="DF97" s="197">
        <v>4.288794749057237E-2</v>
      </c>
    </row>
    <row r="98" spans="2:110" x14ac:dyDescent="0.2">
      <c r="B98" s="195" t="s">
        <v>226</v>
      </c>
      <c r="C98" s="196"/>
      <c r="D98" s="196">
        <v>0</v>
      </c>
      <c r="E98" s="196"/>
      <c r="F98" s="196">
        <v>0</v>
      </c>
      <c r="G98" s="196">
        <v>17</v>
      </c>
      <c r="H98" s="196">
        <v>21</v>
      </c>
      <c r="I98" s="196">
        <v>0</v>
      </c>
      <c r="J98" s="196">
        <v>0</v>
      </c>
      <c r="K98" s="196">
        <v>0</v>
      </c>
      <c r="L98" s="196"/>
      <c r="M98" s="196">
        <v>38</v>
      </c>
      <c r="N98" s="196"/>
      <c r="O98" s="196">
        <v>1696</v>
      </c>
      <c r="P98" s="196">
        <v>0</v>
      </c>
      <c r="Q98" s="196">
        <v>1696</v>
      </c>
      <c r="R98" s="196">
        <v>0</v>
      </c>
      <c r="S98" s="196"/>
      <c r="T98" s="196"/>
      <c r="U98" s="196"/>
      <c r="V98" s="196">
        <v>0</v>
      </c>
      <c r="W98" s="196"/>
      <c r="X98" s="196"/>
      <c r="Y98" s="196"/>
      <c r="Z98" s="196"/>
      <c r="AA98" s="196"/>
      <c r="AB98" s="196"/>
      <c r="AC98" s="196">
        <v>20</v>
      </c>
      <c r="AD98" s="196"/>
      <c r="AE98" s="196"/>
      <c r="AF98" s="196">
        <v>4</v>
      </c>
      <c r="AG98" s="196"/>
      <c r="AH98" s="196">
        <v>24</v>
      </c>
      <c r="AI98" s="196"/>
      <c r="AJ98" s="196"/>
      <c r="AK98" s="196">
        <v>48</v>
      </c>
      <c r="AL98" s="196"/>
      <c r="AM98" s="196"/>
      <c r="AN98" s="196"/>
      <c r="AO98" s="196"/>
      <c r="AP98" s="196"/>
      <c r="AQ98" s="196">
        <v>0</v>
      </c>
      <c r="AR98" s="196">
        <v>0</v>
      </c>
      <c r="AS98" s="196"/>
      <c r="AT98" s="196"/>
      <c r="AU98" s="196">
        <v>0</v>
      </c>
      <c r="AV98" s="196"/>
      <c r="AW98" s="196"/>
      <c r="AX98" s="196">
        <v>0</v>
      </c>
      <c r="AY98" s="196">
        <v>529</v>
      </c>
      <c r="AZ98" s="196">
        <v>0</v>
      </c>
      <c r="BA98" s="196">
        <v>0</v>
      </c>
      <c r="BB98" s="196">
        <v>0</v>
      </c>
      <c r="BC98" s="196">
        <v>0</v>
      </c>
      <c r="BD98" s="196"/>
      <c r="BE98" s="196">
        <v>0</v>
      </c>
      <c r="BF98" s="196">
        <v>0</v>
      </c>
      <c r="BG98" s="196">
        <v>529</v>
      </c>
      <c r="BH98" s="196">
        <v>0</v>
      </c>
      <c r="BI98" s="196">
        <v>1</v>
      </c>
      <c r="BJ98" s="196">
        <v>317</v>
      </c>
      <c r="BK98" s="196">
        <v>2</v>
      </c>
      <c r="BL98" s="196">
        <v>0</v>
      </c>
      <c r="BM98" s="196">
        <v>0</v>
      </c>
      <c r="BN98" s="196">
        <v>320</v>
      </c>
      <c r="BO98" s="196"/>
      <c r="BP98" s="196">
        <v>0</v>
      </c>
      <c r="BQ98" s="196"/>
      <c r="BR98" s="196">
        <v>0</v>
      </c>
      <c r="BS98" s="196">
        <v>0</v>
      </c>
      <c r="BT98" s="196"/>
      <c r="BU98" s="196">
        <v>0</v>
      </c>
      <c r="BV98" s="196"/>
      <c r="BW98" s="196"/>
      <c r="BX98" s="196">
        <v>0</v>
      </c>
      <c r="BY98" s="196">
        <v>640</v>
      </c>
      <c r="BZ98" s="196">
        <v>0</v>
      </c>
      <c r="CA98" s="196">
        <v>709</v>
      </c>
      <c r="CB98" s="196">
        <v>0</v>
      </c>
      <c r="CC98" s="196">
        <v>297</v>
      </c>
      <c r="CD98" s="196">
        <v>0</v>
      </c>
      <c r="CE98" s="196">
        <v>0</v>
      </c>
      <c r="CF98" s="196">
        <v>0</v>
      </c>
      <c r="CG98" s="196"/>
      <c r="CH98" s="196">
        <v>0</v>
      </c>
      <c r="CI98" s="196">
        <v>0</v>
      </c>
      <c r="CJ98" s="196">
        <v>1646</v>
      </c>
      <c r="CK98" s="196"/>
      <c r="CL98" s="196"/>
      <c r="CM98" s="196"/>
      <c r="CN98" s="196"/>
      <c r="CO98" s="196">
        <v>0</v>
      </c>
      <c r="CP98" s="196">
        <v>2</v>
      </c>
      <c r="CQ98" s="196">
        <v>1</v>
      </c>
      <c r="CR98" s="196"/>
      <c r="CS98" s="196">
        <v>3</v>
      </c>
      <c r="CT98" s="196"/>
      <c r="CU98" s="196"/>
      <c r="CV98" s="196"/>
      <c r="CW98" s="196"/>
      <c r="CX98" s="196"/>
      <c r="CY98" s="196"/>
      <c r="CZ98" s="196">
        <v>0</v>
      </c>
      <c r="DA98" s="196">
        <v>0</v>
      </c>
      <c r="DB98" s="196"/>
      <c r="DC98" s="196"/>
      <c r="DD98" s="196">
        <v>0</v>
      </c>
      <c r="DE98" s="196">
        <v>4280</v>
      </c>
      <c r="DF98" s="197">
        <v>2.5333703473736113E-3</v>
      </c>
    </row>
    <row r="99" spans="2:110" x14ac:dyDescent="0.2">
      <c r="B99" s="195" t="s">
        <v>227</v>
      </c>
      <c r="C99" s="196"/>
      <c r="D99" s="196"/>
      <c r="E99" s="196"/>
      <c r="F99" s="196"/>
      <c r="G99" s="196">
        <v>34</v>
      </c>
      <c r="H99" s="196">
        <v>105</v>
      </c>
      <c r="I99" s="196">
        <v>0</v>
      </c>
      <c r="J99" s="196">
        <v>0</v>
      </c>
      <c r="K99" s="196">
        <v>0</v>
      </c>
      <c r="L99" s="196"/>
      <c r="M99" s="196">
        <v>139</v>
      </c>
      <c r="N99" s="196"/>
      <c r="O99" s="196">
        <v>2046</v>
      </c>
      <c r="P99" s="196">
        <v>0</v>
      </c>
      <c r="Q99" s="196">
        <v>2046</v>
      </c>
      <c r="R99" s="196">
        <v>0</v>
      </c>
      <c r="S99" s="196"/>
      <c r="T99" s="196">
        <v>0</v>
      </c>
      <c r="U99" s="196"/>
      <c r="V99" s="196">
        <v>0</v>
      </c>
      <c r="W99" s="196"/>
      <c r="X99" s="196"/>
      <c r="Y99" s="196"/>
      <c r="Z99" s="196"/>
      <c r="AA99" s="196"/>
      <c r="AB99" s="196"/>
      <c r="AC99" s="196">
        <v>44</v>
      </c>
      <c r="AD99" s="196"/>
      <c r="AE99" s="196"/>
      <c r="AF99" s="196"/>
      <c r="AG99" s="196"/>
      <c r="AH99" s="196">
        <v>25</v>
      </c>
      <c r="AI99" s="196"/>
      <c r="AJ99" s="196"/>
      <c r="AK99" s="196">
        <v>69</v>
      </c>
      <c r="AL99" s="196"/>
      <c r="AM99" s="196"/>
      <c r="AN99" s="196"/>
      <c r="AO99" s="196"/>
      <c r="AP99" s="196"/>
      <c r="AQ99" s="196"/>
      <c r="AR99" s="196"/>
      <c r="AS99" s="196"/>
      <c r="AT99" s="196"/>
      <c r="AU99" s="196"/>
      <c r="AV99" s="196"/>
      <c r="AW99" s="196"/>
      <c r="AX99" s="196"/>
      <c r="AY99" s="196">
        <v>2411</v>
      </c>
      <c r="AZ99" s="196"/>
      <c r="BA99" s="196">
        <v>0</v>
      </c>
      <c r="BB99" s="196"/>
      <c r="BC99" s="196"/>
      <c r="BD99" s="196"/>
      <c r="BE99" s="196">
        <v>0</v>
      </c>
      <c r="BF99" s="196"/>
      <c r="BG99" s="196">
        <v>2411</v>
      </c>
      <c r="BH99" s="196">
        <v>0</v>
      </c>
      <c r="BI99" s="196">
        <v>8</v>
      </c>
      <c r="BJ99" s="196">
        <v>736</v>
      </c>
      <c r="BK99" s="196">
        <v>32</v>
      </c>
      <c r="BL99" s="196">
        <v>0</v>
      </c>
      <c r="BM99" s="196">
        <v>0</v>
      </c>
      <c r="BN99" s="196">
        <v>776</v>
      </c>
      <c r="BO99" s="196"/>
      <c r="BP99" s="196">
        <v>0</v>
      </c>
      <c r="BQ99" s="196"/>
      <c r="BR99" s="196">
        <v>0</v>
      </c>
      <c r="BS99" s="196">
        <v>0</v>
      </c>
      <c r="BT99" s="196"/>
      <c r="BU99" s="196">
        <v>0</v>
      </c>
      <c r="BV99" s="196"/>
      <c r="BW99" s="196"/>
      <c r="BX99" s="196">
        <v>0</v>
      </c>
      <c r="BY99" s="196">
        <v>1202</v>
      </c>
      <c r="BZ99" s="196">
        <v>0</v>
      </c>
      <c r="CA99" s="196">
        <v>375</v>
      </c>
      <c r="CB99" s="196">
        <v>0</v>
      </c>
      <c r="CC99" s="196">
        <v>1009</v>
      </c>
      <c r="CD99" s="196">
        <v>0</v>
      </c>
      <c r="CE99" s="196">
        <v>0</v>
      </c>
      <c r="CF99" s="196">
        <v>0</v>
      </c>
      <c r="CG99" s="196"/>
      <c r="CH99" s="196">
        <v>0</v>
      </c>
      <c r="CI99" s="196">
        <v>0</v>
      </c>
      <c r="CJ99" s="196">
        <v>2586</v>
      </c>
      <c r="CK99" s="196"/>
      <c r="CL99" s="196"/>
      <c r="CM99" s="196"/>
      <c r="CN99" s="196"/>
      <c r="CO99" s="196"/>
      <c r="CP99" s="196"/>
      <c r="CQ99" s="196"/>
      <c r="CR99" s="196"/>
      <c r="CS99" s="196"/>
      <c r="CT99" s="196"/>
      <c r="CU99" s="196"/>
      <c r="CV99" s="196"/>
      <c r="CW99" s="196"/>
      <c r="CX99" s="196"/>
      <c r="CY99" s="196"/>
      <c r="CZ99" s="196">
        <v>0</v>
      </c>
      <c r="DA99" s="196"/>
      <c r="DB99" s="196"/>
      <c r="DC99" s="196"/>
      <c r="DD99" s="196"/>
      <c r="DE99" s="196">
        <v>8027</v>
      </c>
      <c r="DF99" s="197">
        <v>4.7512532192448545E-3</v>
      </c>
    </row>
    <row r="100" spans="2:110" x14ac:dyDescent="0.2">
      <c r="B100" s="195" t="s">
        <v>245</v>
      </c>
      <c r="C100" s="196"/>
      <c r="D100" s="196"/>
      <c r="E100" s="196"/>
      <c r="F100" s="196"/>
      <c r="G100" s="196">
        <v>12510</v>
      </c>
      <c r="H100" s="196">
        <v>2608</v>
      </c>
      <c r="I100" s="196">
        <v>0</v>
      </c>
      <c r="J100" s="196">
        <v>0</v>
      </c>
      <c r="K100" s="196">
        <v>0</v>
      </c>
      <c r="L100" s="196">
        <v>0</v>
      </c>
      <c r="M100" s="196">
        <v>15118</v>
      </c>
      <c r="N100" s="196">
        <v>0</v>
      </c>
      <c r="O100" s="196">
        <v>83702</v>
      </c>
      <c r="P100" s="196">
        <v>2</v>
      </c>
      <c r="Q100" s="196">
        <v>83704</v>
      </c>
      <c r="R100" s="196">
        <v>0</v>
      </c>
      <c r="S100" s="196"/>
      <c r="T100" s="196"/>
      <c r="U100" s="196"/>
      <c r="V100" s="196">
        <v>0</v>
      </c>
      <c r="W100" s="196"/>
      <c r="X100" s="196"/>
      <c r="Y100" s="196"/>
      <c r="Z100" s="196">
        <v>0</v>
      </c>
      <c r="AA100" s="196"/>
      <c r="AB100" s="196">
        <v>0</v>
      </c>
      <c r="AC100" s="196">
        <v>4314</v>
      </c>
      <c r="AD100" s="196"/>
      <c r="AE100" s="196"/>
      <c r="AF100" s="196">
        <v>3</v>
      </c>
      <c r="AG100" s="196"/>
      <c r="AH100" s="196">
        <v>1666</v>
      </c>
      <c r="AI100" s="196">
        <v>20</v>
      </c>
      <c r="AJ100" s="196">
        <v>0</v>
      </c>
      <c r="AK100" s="196">
        <v>6003</v>
      </c>
      <c r="AL100" s="196"/>
      <c r="AM100" s="196"/>
      <c r="AN100" s="196"/>
      <c r="AO100" s="196">
        <v>0</v>
      </c>
      <c r="AP100" s="196"/>
      <c r="AQ100" s="196">
        <v>0</v>
      </c>
      <c r="AR100" s="196">
        <v>0</v>
      </c>
      <c r="AS100" s="196"/>
      <c r="AT100" s="196">
        <v>0</v>
      </c>
      <c r="AU100" s="196">
        <v>0</v>
      </c>
      <c r="AV100" s="196"/>
      <c r="AW100" s="196"/>
      <c r="AX100" s="196">
        <v>0</v>
      </c>
      <c r="AY100" s="196">
        <v>23538</v>
      </c>
      <c r="AZ100" s="196">
        <v>0</v>
      </c>
      <c r="BA100" s="196">
        <v>0</v>
      </c>
      <c r="BB100" s="196">
        <v>0</v>
      </c>
      <c r="BC100" s="196">
        <v>0</v>
      </c>
      <c r="BD100" s="196">
        <v>0</v>
      </c>
      <c r="BE100" s="196">
        <v>0</v>
      </c>
      <c r="BF100" s="196">
        <v>0</v>
      </c>
      <c r="BG100" s="196">
        <v>23538</v>
      </c>
      <c r="BH100" s="196">
        <v>0</v>
      </c>
      <c r="BI100" s="196">
        <v>412</v>
      </c>
      <c r="BJ100" s="196">
        <v>13889</v>
      </c>
      <c r="BK100" s="196">
        <v>844</v>
      </c>
      <c r="BL100" s="196">
        <v>0</v>
      </c>
      <c r="BM100" s="196">
        <v>0</v>
      </c>
      <c r="BN100" s="196">
        <v>15145</v>
      </c>
      <c r="BO100" s="196">
        <v>0</v>
      </c>
      <c r="BP100" s="196">
        <v>0</v>
      </c>
      <c r="BQ100" s="196"/>
      <c r="BR100" s="196">
        <v>0</v>
      </c>
      <c r="BS100" s="196">
        <v>0</v>
      </c>
      <c r="BT100" s="196"/>
      <c r="BU100" s="196">
        <v>0</v>
      </c>
      <c r="BV100" s="196"/>
      <c r="BW100" s="196"/>
      <c r="BX100" s="196">
        <v>0</v>
      </c>
      <c r="BY100" s="196">
        <v>13531</v>
      </c>
      <c r="BZ100" s="196">
        <v>0</v>
      </c>
      <c r="CA100" s="196">
        <v>43871</v>
      </c>
      <c r="CB100" s="196">
        <v>0</v>
      </c>
      <c r="CC100" s="196">
        <v>34209</v>
      </c>
      <c r="CD100" s="196">
        <v>0</v>
      </c>
      <c r="CE100" s="196">
        <v>0</v>
      </c>
      <c r="CF100" s="196">
        <v>0</v>
      </c>
      <c r="CG100" s="196"/>
      <c r="CH100" s="196">
        <v>6</v>
      </c>
      <c r="CI100" s="196">
        <v>0</v>
      </c>
      <c r="CJ100" s="196">
        <v>91617</v>
      </c>
      <c r="CK100" s="196"/>
      <c r="CL100" s="196"/>
      <c r="CM100" s="196"/>
      <c r="CN100" s="196"/>
      <c r="CO100" s="196"/>
      <c r="CP100" s="196">
        <v>0</v>
      </c>
      <c r="CQ100" s="196"/>
      <c r="CR100" s="196"/>
      <c r="CS100" s="196">
        <v>0</v>
      </c>
      <c r="CT100" s="196"/>
      <c r="CU100" s="196">
        <v>1</v>
      </c>
      <c r="CV100" s="196"/>
      <c r="CW100" s="196">
        <v>0</v>
      </c>
      <c r="CX100" s="196">
        <v>1</v>
      </c>
      <c r="CY100" s="196">
        <v>0</v>
      </c>
      <c r="CZ100" s="196">
        <v>0</v>
      </c>
      <c r="DA100" s="196">
        <v>11</v>
      </c>
      <c r="DB100" s="196">
        <v>3</v>
      </c>
      <c r="DC100" s="196"/>
      <c r="DD100" s="196">
        <v>14</v>
      </c>
      <c r="DE100" s="196">
        <v>235140</v>
      </c>
      <c r="DF100" s="197">
        <v>0.13918147277603526</v>
      </c>
    </row>
    <row r="101" spans="2:110" x14ac:dyDescent="0.2">
      <c r="B101" s="195" t="s">
        <v>573</v>
      </c>
      <c r="C101" s="196"/>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6"/>
      <c r="Z101" s="196"/>
      <c r="AA101" s="196"/>
      <c r="AB101" s="196"/>
      <c r="AC101" s="196"/>
      <c r="AD101" s="196"/>
      <c r="AE101" s="196"/>
      <c r="AF101" s="196"/>
      <c r="AG101" s="196"/>
      <c r="AH101" s="196"/>
      <c r="AI101" s="196"/>
      <c r="AJ101" s="196"/>
      <c r="AK101" s="196"/>
      <c r="AL101" s="196"/>
      <c r="AM101" s="196"/>
      <c r="AN101" s="196"/>
      <c r="AO101" s="196"/>
      <c r="AP101" s="196"/>
      <c r="AQ101" s="196"/>
      <c r="AR101" s="196"/>
      <c r="AS101" s="196"/>
      <c r="AT101" s="196"/>
      <c r="AU101" s="196"/>
      <c r="AV101" s="196"/>
      <c r="AW101" s="196"/>
      <c r="AX101" s="196"/>
      <c r="AY101" s="196"/>
      <c r="AZ101" s="196"/>
      <c r="BA101" s="196"/>
      <c r="BB101" s="196"/>
      <c r="BC101" s="196"/>
      <c r="BD101" s="196"/>
      <c r="BE101" s="196"/>
      <c r="BF101" s="196"/>
      <c r="BG101" s="196"/>
      <c r="BH101" s="196"/>
      <c r="BI101" s="196"/>
      <c r="BJ101" s="196"/>
      <c r="BK101" s="196"/>
      <c r="BL101" s="196"/>
      <c r="BM101" s="196"/>
      <c r="BN101" s="196"/>
      <c r="BO101" s="196"/>
      <c r="BP101" s="196"/>
      <c r="BQ101" s="196"/>
      <c r="BR101" s="196"/>
      <c r="BS101" s="196"/>
      <c r="BT101" s="196"/>
      <c r="BU101" s="196"/>
      <c r="BV101" s="196"/>
      <c r="BW101" s="196"/>
      <c r="BX101" s="196"/>
      <c r="BY101" s="196"/>
      <c r="BZ101" s="196"/>
      <c r="CA101" s="196"/>
      <c r="CB101" s="196"/>
      <c r="CC101" s="196"/>
      <c r="CD101" s="196"/>
      <c r="CE101" s="196"/>
      <c r="CF101" s="196"/>
      <c r="CG101" s="196"/>
      <c r="CH101" s="196"/>
      <c r="CI101" s="196"/>
      <c r="CJ101" s="196"/>
      <c r="CK101" s="196"/>
      <c r="CL101" s="196"/>
      <c r="CM101" s="196"/>
      <c r="CN101" s="196"/>
      <c r="CO101" s="196"/>
      <c r="CP101" s="196"/>
      <c r="CQ101" s="196"/>
      <c r="CR101" s="196"/>
      <c r="CS101" s="196"/>
      <c r="CT101" s="196"/>
      <c r="CU101" s="196"/>
      <c r="CV101" s="196"/>
      <c r="CW101" s="196"/>
      <c r="CX101" s="196"/>
      <c r="CY101" s="196"/>
      <c r="CZ101" s="196"/>
      <c r="DA101" s="196"/>
      <c r="DB101" s="196"/>
      <c r="DC101" s="196"/>
      <c r="DD101" s="196"/>
      <c r="DE101" s="196"/>
      <c r="DF101" s="197"/>
    </row>
    <row r="102" spans="2:110" x14ac:dyDescent="0.2">
      <c r="B102" s="198" t="s">
        <v>541</v>
      </c>
      <c r="C102" s="14">
        <v>0</v>
      </c>
      <c r="D102" s="14">
        <v>0</v>
      </c>
      <c r="E102" s="14">
        <v>0</v>
      </c>
      <c r="F102" s="14">
        <v>0</v>
      </c>
      <c r="G102" s="14">
        <v>14046</v>
      </c>
      <c r="H102" s="14">
        <v>6993</v>
      </c>
      <c r="I102" s="14">
        <v>0</v>
      </c>
      <c r="J102" s="14">
        <v>0</v>
      </c>
      <c r="K102" s="14">
        <v>0</v>
      </c>
      <c r="L102" s="14">
        <v>0</v>
      </c>
      <c r="M102" s="14">
        <v>21039</v>
      </c>
      <c r="N102" s="14">
        <v>0</v>
      </c>
      <c r="O102" s="14">
        <v>252546</v>
      </c>
      <c r="P102" s="14">
        <v>14</v>
      </c>
      <c r="Q102" s="14">
        <v>252560</v>
      </c>
      <c r="R102" s="14">
        <v>0</v>
      </c>
      <c r="S102" s="14">
        <v>0</v>
      </c>
      <c r="T102" s="14">
        <v>0</v>
      </c>
      <c r="U102" s="14"/>
      <c r="V102" s="14">
        <v>0</v>
      </c>
      <c r="W102" s="14">
        <v>6</v>
      </c>
      <c r="X102" s="14">
        <v>0</v>
      </c>
      <c r="Y102" s="14">
        <v>6</v>
      </c>
      <c r="Z102" s="14">
        <v>55</v>
      </c>
      <c r="AA102" s="14"/>
      <c r="AB102" s="14">
        <v>55</v>
      </c>
      <c r="AC102" s="14">
        <v>6046</v>
      </c>
      <c r="AD102" s="14">
        <v>0</v>
      </c>
      <c r="AE102" s="14">
        <v>0</v>
      </c>
      <c r="AF102" s="14">
        <v>39</v>
      </c>
      <c r="AG102" s="14">
        <v>0</v>
      </c>
      <c r="AH102" s="14">
        <v>2304</v>
      </c>
      <c r="AI102" s="14">
        <v>48</v>
      </c>
      <c r="AJ102" s="14">
        <v>0</v>
      </c>
      <c r="AK102" s="14">
        <v>8437</v>
      </c>
      <c r="AL102" s="14"/>
      <c r="AM102" s="14">
        <v>0</v>
      </c>
      <c r="AN102" s="14">
        <v>0</v>
      </c>
      <c r="AO102" s="14">
        <v>0</v>
      </c>
      <c r="AP102" s="14">
        <v>0</v>
      </c>
      <c r="AQ102" s="14">
        <v>0</v>
      </c>
      <c r="AR102" s="14">
        <v>0</v>
      </c>
      <c r="AS102" s="14">
        <v>0</v>
      </c>
      <c r="AT102" s="14">
        <v>0</v>
      </c>
      <c r="AU102" s="14">
        <v>0</v>
      </c>
      <c r="AV102" s="14">
        <v>0</v>
      </c>
      <c r="AW102" s="14">
        <v>0</v>
      </c>
      <c r="AX102" s="14">
        <v>0</v>
      </c>
      <c r="AY102" s="14">
        <v>159313</v>
      </c>
      <c r="AZ102" s="14">
        <v>0</v>
      </c>
      <c r="BA102" s="14">
        <v>0</v>
      </c>
      <c r="BB102" s="14">
        <v>0</v>
      </c>
      <c r="BC102" s="14">
        <v>0</v>
      </c>
      <c r="BD102" s="14">
        <v>0</v>
      </c>
      <c r="BE102" s="14">
        <v>0</v>
      </c>
      <c r="BF102" s="14">
        <v>4</v>
      </c>
      <c r="BG102" s="14">
        <v>159317</v>
      </c>
      <c r="BH102" s="14">
        <v>0</v>
      </c>
      <c r="BI102" s="14">
        <v>2087</v>
      </c>
      <c r="BJ102" s="14">
        <v>99701</v>
      </c>
      <c r="BK102" s="14">
        <v>1423</v>
      </c>
      <c r="BL102" s="14">
        <v>0</v>
      </c>
      <c r="BM102" s="14">
        <v>0</v>
      </c>
      <c r="BN102" s="14">
        <v>103211</v>
      </c>
      <c r="BO102" s="14">
        <v>1</v>
      </c>
      <c r="BP102" s="14">
        <v>0</v>
      </c>
      <c r="BQ102" s="14">
        <v>0</v>
      </c>
      <c r="BR102" s="14">
        <v>0</v>
      </c>
      <c r="BS102" s="14">
        <v>0</v>
      </c>
      <c r="BT102" s="14">
        <v>0</v>
      </c>
      <c r="BU102" s="14">
        <v>0</v>
      </c>
      <c r="BV102" s="14"/>
      <c r="BW102" s="14"/>
      <c r="BX102" s="14">
        <v>0</v>
      </c>
      <c r="BY102" s="14">
        <v>84617</v>
      </c>
      <c r="BZ102" s="14">
        <v>0</v>
      </c>
      <c r="CA102" s="14">
        <v>82764</v>
      </c>
      <c r="CB102" s="14">
        <v>0</v>
      </c>
      <c r="CC102" s="14">
        <v>80779</v>
      </c>
      <c r="CD102" s="14">
        <v>0</v>
      </c>
      <c r="CE102" s="14">
        <v>0</v>
      </c>
      <c r="CF102" s="14">
        <v>0</v>
      </c>
      <c r="CG102" s="14">
        <v>0</v>
      </c>
      <c r="CH102" s="14">
        <v>18</v>
      </c>
      <c r="CI102" s="14">
        <v>0</v>
      </c>
      <c r="CJ102" s="14">
        <v>248178</v>
      </c>
      <c r="CK102" s="14">
        <v>0</v>
      </c>
      <c r="CL102" s="14">
        <v>19</v>
      </c>
      <c r="CM102" s="14">
        <v>19</v>
      </c>
      <c r="CN102" s="14"/>
      <c r="CO102" s="14">
        <v>0</v>
      </c>
      <c r="CP102" s="14">
        <v>10</v>
      </c>
      <c r="CQ102" s="14">
        <v>2</v>
      </c>
      <c r="CR102" s="14">
        <v>12</v>
      </c>
      <c r="CS102" s="14">
        <v>24</v>
      </c>
      <c r="CT102" s="14">
        <v>13</v>
      </c>
      <c r="CU102" s="14">
        <v>51</v>
      </c>
      <c r="CV102" s="14">
        <v>0</v>
      </c>
      <c r="CW102" s="14">
        <v>0</v>
      </c>
      <c r="CX102" s="14">
        <v>51</v>
      </c>
      <c r="CY102" s="14">
        <v>6</v>
      </c>
      <c r="CZ102" s="14">
        <v>0</v>
      </c>
      <c r="DA102" s="14">
        <v>66</v>
      </c>
      <c r="DB102" s="14">
        <v>42</v>
      </c>
      <c r="DC102" s="14">
        <v>8</v>
      </c>
      <c r="DD102" s="14">
        <v>116</v>
      </c>
      <c r="DE102" s="14">
        <v>793033</v>
      </c>
      <c r="DF102" s="199">
        <v>0.46940333801138717</v>
      </c>
    </row>
    <row r="103" spans="2:110" x14ac:dyDescent="0.2">
      <c r="B103" s="198" t="s">
        <v>542</v>
      </c>
      <c r="C103" s="14">
        <v>0</v>
      </c>
      <c r="D103" s="14">
        <v>0</v>
      </c>
      <c r="E103" s="14">
        <v>0</v>
      </c>
      <c r="F103" s="14">
        <v>0</v>
      </c>
      <c r="G103" s="14">
        <v>14172</v>
      </c>
      <c r="H103" s="14">
        <v>7690</v>
      </c>
      <c r="I103" s="14">
        <v>0</v>
      </c>
      <c r="J103" s="14">
        <v>0</v>
      </c>
      <c r="K103" s="14">
        <v>0</v>
      </c>
      <c r="L103" s="14">
        <v>0</v>
      </c>
      <c r="M103" s="14">
        <v>21862</v>
      </c>
      <c r="N103" s="14">
        <v>0</v>
      </c>
      <c r="O103" s="14">
        <v>270205</v>
      </c>
      <c r="P103" s="14">
        <v>19</v>
      </c>
      <c r="Q103" s="14">
        <v>270224</v>
      </c>
      <c r="R103" s="14">
        <v>0</v>
      </c>
      <c r="S103" s="14">
        <v>0</v>
      </c>
      <c r="T103" s="14">
        <v>0</v>
      </c>
      <c r="U103" s="14"/>
      <c r="V103" s="14">
        <v>0</v>
      </c>
      <c r="W103" s="14">
        <v>8</v>
      </c>
      <c r="X103" s="14">
        <v>0</v>
      </c>
      <c r="Y103" s="14">
        <v>8</v>
      </c>
      <c r="Z103" s="14">
        <v>82</v>
      </c>
      <c r="AA103" s="14"/>
      <c r="AB103" s="14">
        <v>82</v>
      </c>
      <c r="AC103" s="14">
        <v>6398</v>
      </c>
      <c r="AD103" s="14">
        <v>0</v>
      </c>
      <c r="AE103" s="14">
        <v>0</v>
      </c>
      <c r="AF103" s="14">
        <v>45</v>
      </c>
      <c r="AG103" s="14">
        <v>0</v>
      </c>
      <c r="AH103" s="14">
        <v>2362</v>
      </c>
      <c r="AI103" s="14">
        <v>55</v>
      </c>
      <c r="AJ103" s="14">
        <v>0</v>
      </c>
      <c r="AK103" s="14">
        <v>8860</v>
      </c>
      <c r="AL103" s="14"/>
      <c r="AM103" s="14">
        <v>0</v>
      </c>
      <c r="AN103" s="14">
        <v>0</v>
      </c>
      <c r="AO103" s="14">
        <v>0</v>
      </c>
      <c r="AP103" s="14">
        <v>0</v>
      </c>
      <c r="AQ103" s="14">
        <v>0</v>
      </c>
      <c r="AR103" s="14">
        <v>0</v>
      </c>
      <c r="AS103" s="14">
        <v>0</v>
      </c>
      <c r="AT103" s="14">
        <v>0</v>
      </c>
      <c r="AU103" s="14">
        <v>0</v>
      </c>
      <c r="AV103" s="14">
        <v>0</v>
      </c>
      <c r="AW103" s="14">
        <v>0</v>
      </c>
      <c r="AX103" s="14">
        <v>0</v>
      </c>
      <c r="AY103" s="14">
        <v>164778</v>
      </c>
      <c r="AZ103" s="14">
        <v>0</v>
      </c>
      <c r="BA103" s="14">
        <v>0</v>
      </c>
      <c r="BB103" s="14">
        <v>0</v>
      </c>
      <c r="BC103" s="14">
        <v>0</v>
      </c>
      <c r="BD103" s="14">
        <v>0</v>
      </c>
      <c r="BE103" s="14">
        <v>0</v>
      </c>
      <c r="BF103" s="14">
        <v>6</v>
      </c>
      <c r="BG103" s="14">
        <v>164784</v>
      </c>
      <c r="BH103" s="14">
        <v>0</v>
      </c>
      <c r="BI103" s="14">
        <v>2258</v>
      </c>
      <c r="BJ103" s="14">
        <v>101811</v>
      </c>
      <c r="BK103" s="14">
        <v>1443</v>
      </c>
      <c r="BL103" s="14">
        <v>0</v>
      </c>
      <c r="BM103" s="14">
        <v>0</v>
      </c>
      <c r="BN103" s="14">
        <v>105512</v>
      </c>
      <c r="BO103" s="14">
        <v>1</v>
      </c>
      <c r="BP103" s="14">
        <v>0</v>
      </c>
      <c r="BQ103" s="14">
        <v>0</v>
      </c>
      <c r="BR103" s="14">
        <v>0</v>
      </c>
      <c r="BS103" s="14">
        <v>0</v>
      </c>
      <c r="BT103" s="14">
        <v>0</v>
      </c>
      <c r="BU103" s="14">
        <v>0</v>
      </c>
      <c r="BV103" s="14"/>
      <c r="BW103" s="14"/>
      <c r="BX103" s="14">
        <v>0</v>
      </c>
      <c r="BY103" s="14">
        <v>87673</v>
      </c>
      <c r="BZ103" s="14">
        <v>0</v>
      </c>
      <c r="CA103" s="14">
        <v>86413</v>
      </c>
      <c r="CB103" s="14">
        <v>0</v>
      </c>
      <c r="CC103" s="14">
        <v>82773</v>
      </c>
      <c r="CD103" s="14">
        <v>0</v>
      </c>
      <c r="CE103" s="14">
        <v>0</v>
      </c>
      <c r="CF103" s="14">
        <v>0</v>
      </c>
      <c r="CG103" s="14">
        <v>0</v>
      </c>
      <c r="CH103" s="14">
        <v>18</v>
      </c>
      <c r="CI103" s="14">
        <v>0</v>
      </c>
      <c r="CJ103" s="14">
        <v>256877</v>
      </c>
      <c r="CK103" s="14">
        <v>0</v>
      </c>
      <c r="CL103" s="14">
        <v>21</v>
      </c>
      <c r="CM103" s="14">
        <v>21</v>
      </c>
      <c r="CN103" s="14">
        <v>0</v>
      </c>
      <c r="CO103" s="14">
        <v>0</v>
      </c>
      <c r="CP103" s="14">
        <v>19</v>
      </c>
      <c r="CQ103" s="14">
        <v>3</v>
      </c>
      <c r="CR103" s="14">
        <v>36</v>
      </c>
      <c r="CS103" s="14">
        <v>58</v>
      </c>
      <c r="CT103" s="14">
        <v>27</v>
      </c>
      <c r="CU103" s="14">
        <v>309</v>
      </c>
      <c r="CV103" s="14">
        <v>0</v>
      </c>
      <c r="CW103" s="14">
        <v>0</v>
      </c>
      <c r="CX103" s="14">
        <v>309</v>
      </c>
      <c r="CY103" s="14">
        <v>7</v>
      </c>
      <c r="CZ103" s="14">
        <v>0</v>
      </c>
      <c r="DA103" s="14">
        <v>113</v>
      </c>
      <c r="DB103" s="14">
        <v>327</v>
      </c>
      <c r="DC103" s="14">
        <v>198</v>
      </c>
      <c r="DD103" s="14">
        <v>638</v>
      </c>
      <c r="DE103" s="14">
        <v>829270</v>
      </c>
      <c r="DF103" s="199">
        <v>0.49085234298283048</v>
      </c>
    </row>
    <row r="104" spans="2:110" x14ac:dyDescent="0.2">
      <c r="B104" s="198" t="s">
        <v>585</v>
      </c>
      <c r="C104" s="14"/>
      <c r="D104" s="14"/>
      <c r="E104" s="14"/>
      <c r="F104" s="14"/>
      <c r="G104" s="14"/>
      <c r="H104" s="14">
        <v>14</v>
      </c>
      <c r="I104" s="14"/>
      <c r="J104" s="14">
        <v>0</v>
      </c>
      <c r="K104" s="14"/>
      <c r="L104" s="14"/>
      <c r="M104" s="14">
        <v>14</v>
      </c>
      <c r="N104" s="14"/>
      <c r="O104" s="14">
        <v>22</v>
      </c>
      <c r="P104" s="14"/>
      <c r="Q104" s="14">
        <v>22</v>
      </c>
      <c r="R104" s="14">
        <v>0</v>
      </c>
      <c r="S104" s="14"/>
      <c r="T104" s="14"/>
      <c r="U104" s="14"/>
      <c r="V104" s="14">
        <v>0</v>
      </c>
      <c r="W104" s="14"/>
      <c r="X104" s="14"/>
      <c r="Y104" s="14"/>
      <c r="Z104" s="14"/>
      <c r="AA104" s="14"/>
      <c r="AB104" s="14"/>
      <c r="AC104" s="14"/>
      <c r="AD104" s="14"/>
      <c r="AE104" s="14"/>
      <c r="AF104" s="14"/>
      <c r="AG104" s="14"/>
      <c r="AH104" s="14">
        <v>0</v>
      </c>
      <c r="AI104" s="14"/>
      <c r="AJ104" s="14"/>
      <c r="AK104" s="14">
        <v>0</v>
      </c>
      <c r="AL104" s="14"/>
      <c r="AM104" s="14"/>
      <c r="AN104" s="14"/>
      <c r="AO104" s="14"/>
      <c r="AP104" s="14"/>
      <c r="AQ104" s="14"/>
      <c r="AR104" s="14"/>
      <c r="AS104" s="14"/>
      <c r="AT104" s="14">
        <v>0</v>
      </c>
      <c r="AU104" s="14"/>
      <c r="AV104" s="14"/>
      <c r="AW104" s="14"/>
      <c r="AX104" s="14">
        <v>0</v>
      </c>
      <c r="AY104" s="14"/>
      <c r="AZ104" s="14"/>
      <c r="BA104" s="14"/>
      <c r="BB104" s="14">
        <v>0</v>
      </c>
      <c r="BC104" s="14">
        <v>0</v>
      </c>
      <c r="BD104" s="14"/>
      <c r="BE104" s="14">
        <v>0</v>
      </c>
      <c r="BF104" s="14"/>
      <c r="BG104" s="14">
        <v>0</v>
      </c>
      <c r="BH104" s="14"/>
      <c r="BI104" s="14"/>
      <c r="BJ104" s="14">
        <v>3</v>
      </c>
      <c r="BK104" s="14"/>
      <c r="BL104" s="14"/>
      <c r="BM104" s="14"/>
      <c r="BN104" s="14">
        <v>3</v>
      </c>
      <c r="BO104" s="14"/>
      <c r="BP104" s="14">
        <v>0</v>
      </c>
      <c r="BQ104" s="14"/>
      <c r="BR104" s="14">
        <v>0</v>
      </c>
      <c r="BS104" s="14">
        <v>0</v>
      </c>
      <c r="BT104" s="14"/>
      <c r="BU104" s="14"/>
      <c r="BV104" s="14"/>
      <c r="BW104" s="14"/>
      <c r="BX104" s="14">
        <v>0</v>
      </c>
      <c r="BY104" s="14"/>
      <c r="BZ104" s="14"/>
      <c r="CA104" s="14">
        <v>0</v>
      </c>
      <c r="CB104" s="14"/>
      <c r="CC104" s="14">
        <v>0</v>
      </c>
      <c r="CD104" s="14">
        <v>0</v>
      </c>
      <c r="CE104" s="14">
        <v>0</v>
      </c>
      <c r="CF104" s="14">
        <v>0</v>
      </c>
      <c r="CG104" s="14"/>
      <c r="CH104" s="14"/>
      <c r="CI104" s="14"/>
      <c r="CJ104" s="14">
        <v>0</v>
      </c>
      <c r="CK104" s="14"/>
      <c r="CL104" s="14"/>
      <c r="CM104" s="14"/>
      <c r="CN104" s="14"/>
      <c r="CO104" s="14"/>
      <c r="CP104" s="14">
        <v>0</v>
      </c>
      <c r="CQ104" s="14"/>
      <c r="CR104" s="14"/>
      <c r="CS104" s="14">
        <v>0</v>
      </c>
      <c r="CT104" s="14"/>
      <c r="CU104" s="14">
        <v>10</v>
      </c>
      <c r="CV104" s="14">
        <v>0</v>
      </c>
      <c r="CW104" s="14"/>
      <c r="CX104" s="14">
        <v>10</v>
      </c>
      <c r="CY104" s="14"/>
      <c r="CZ104" s="14">
        <v>0</v>
      </c>
      <c r="DA104" s="14"/>
      <c r="DB104" s="14"/>
      <c r="DC104" s="14"/>
      <c r="DD104" s="14"/>
      <c r="DE104" s="14">
        <v>49</v>
      </c>
      <c r="DF104" s="199">
        <v>2.9003539023669849E-5</v>
      </c>
    </row>
    <row r="105" spans="2:110" x14ac:dyDescent="0.2">
      <c r="B105" s="195" t="s">
        <v>31</v>
      </c>
      <c r="C105" s="196"/>
      <c r="D105" s="196"/>
      <c r="E105" s="196"/>
      <c r="F105" s="196"/>
      <c r="G105" s="196">
        <v>346</v>
      </c>
      <c r="H105" s="196">
        <v>678</v>
      </c>
      <c r="I105" s="196">
        <v>0</v>
      </c>
      <c r="J105" s="196">
        <v>214</v>
      </c>
      <c r="K105" s="196">
        <v>0</v>
      </c>
      <c r="L105" s="196">
        <v>0</v>
      </c>
      <c r="M105" s="196">
        <v>1238</v>
      </c>
      <c r="N105" s="196"/>
      <c r="O105" s="196">
        <v>20354</v>
      </c>
      <c r="P105" s="196">
        <v>0</v>
      </c>
      <c r="Q105" s="196">
        <v>20354</v>
      </c>
      <c r="R105" s="196">
        <v>0</v>
      </c>
      <c r="S105" s="196"/>
      <c r="T105" s="196"/>
      <c r="U105" s="196"/>
      <c r="V105" s="196">
        <v>0</v>
      </c>
      <c r="W105" s="196"/>
      <c r="X105" s="196">
        <v>0</v>
      </c>
      <c r="Y105" s="196">
        <v>0</v>
      </c>
      <c r="Z105" s="196"/>
      <c r="AA105" s="196"/>
      <c r="AB105" s="196"/>
      <c r="AC105" s="196">
        <v>476</v>
      </c>
      <c r="AD105" s="196"/>
      <c r="AE105" s="196"/>
      <c r="AF105" s="196">
        <v>0</v>
      </c>
      <c r="AG105" s="196"/>
      <c r="AH105" s="196">
        <v>1188</v>
      </c>
      <c r="AI105" s="196">
        <v>1</v>
      </c>
      <c r="AJ105" s="196">
        <v>0</v>
      </c>
      <c r="AK105" s="196">
        <v>1665</v>
      </c>
      <c r="AL105" s="196"/>
      <c r="AM105" s="196"/>
      <c r="AN105" s="196"/>
      <c r="AO105" s="196"/>
      <c r="AP105" s="196"/>
      <c r="AQ105" s="196"/>
      <c r="AR105" s="196"/>
      <c r="AS105" s="196"/>
      <c r="AT105" s="196"/>
      <c r="AU105" s="196"/>
      <c r="AV105" s="196"/>
      <c r="AW105" s="196"/>
      <c r="AX105" s="196"/>
      <c r="AY105" s="196">
        <v>10496</v>
      </c>
      <c r="AZ105" s="196">
        <v>0</v>
      </c>
      <c r="BA105" s="196">
        <v>0</v>
      </c>
      <c r="BB105" s="196"/>
      <c r="BC105" s="196">
        <v>0</v>
      </c>
      <c r="BD105" s="196"/>
      <c r="BE105" s="196">
        <v>0</v>
      </c>
      <c r="BF105" s="196"/>
      <c r="BG105" s="196">
        <v>10496</v>
      </c>
      <c r="BH105" s="196">
        <v>0</v>
      </c>
      <c r="BI105" s="196">
        <v>202</v>
      </c>
      <c r="BJ105" s="196">
        <v>3093</v>
      </c>
      <c r="BK105" s="196">
        <v>288</v>
      </c>
      <c r="BL105" s="196">
        <v>0</v>
      </c>
      <c r="BM105" s="196">
        <v>0</v>
      </c>
      <c r="BN105" s="196">
        <v>3583</v>
      </c>
      <c r="BO105" s="196"/>
      <c r="BP105" s="196">
        <v>0</v>
      </c>
      <c r="BQ105" s="196"/>
      <c r="BR105" s="196">
        <v>0</v>
      </c>
      <c r="BS105" s="196">
        <v>0</v>
      </c>
      <c r="BT105" s="196"/>
      <c r="BU105" s="196"/>
      <c r="BV105" s="196"/>
      <c r="BW105" s="196"/>
      <c r="BX105" s="196">
        <v>0</v>
      </c>
      <c r="BY105" s="196">
        <v>371</v>
      </c>
      <c r="BZ105" s="196">
        <v>0</v>
      </c>
      <c r="CA105" s="196">
        <v>367</v>
      </c>
      <c r="CB105" s="196">
        <v>0</v>
      </c>
      <c r="CC105" s="196">
        <v>3147</v>
      </c>
      <c r="CD105" s="196">
        <v>0</v>
      </c>
      <c r="CE105" s="196">
        <v>0</v>
      </c>
      <c r="CF105" s="196">
        <v>0</v>
      </c>
      <c r="CG105" s="196"/>
      <c r="CH105" s="196">
        <v>0</v>
      </c>
      <c r="CI105" s="196">
        <v>0</v>
      </c>
      <c r="CJ105" s="196">
        <v>3885</v>
      </c>
      <c r="CK105" s="196"/>
      <c r="CL105" s="196"/>
      <c r="CM105" s="196"/>
      <c r="CN105" s="196"/>
      <c r="CO105" s="196"/>
      <c r="CP105" s="196"/>
      <c r="CQ105" s="196"/>
      <c r="CR105" s="196"/>
      <c r="CS105" s="196"/>
      <c r="CT105" s="196"/>
      <c r="CU105" s="196"/>
      <c r="CV105" s="196"/>
      <c r="CW105" s="196"/>
      <c r="CX105" s="196"/>
      <c r="CY105" s="196"/>
      <c r="CZ105" s="196"/>
      <c r="DA105" s="196">
        <v>0</v>
      </c>
      <c r="DB105" s="196">
        <v>1</v>
      </c>
      <c r="DC105" s="196"/>
      <c r="DD105" s="196">
        <v>1</v>
      </c>
      <c r="DE105" s="196">
        <v>41222</v>
      </c>
      <c r="DF105" s="197">
        <v>2.4399671135382009E-2</v>
      </c>
    </row>
    <row r="106" spans="2:110" x14ac:dyDescent="0.2">
      <c r="B106" s="195" t="s">
        <v>55</v>
      </c>
      <c r="C106" s="196"/>
      <c r="D106" s="196"/>
      <c r="E106" s="196"/>
      <c r="F106" s="196"/>
      <c r="G106" s="196">
        <v>783</v>
      </c>
      <c r="H106" s="196">
        <v>880</v>
      </c>
      <c r="I106" s="196">
        <v>0</v>
      </c>
      <c r="J106" s="196">
        <v>0</v>
      </c>
      <c r="K106" s="196">
        <v>0</v>
      </c>
      <c r="L106" s="196">
        <v>0</v>
      </c>
      <c r="M106" s="196">
        <v>1663</v>
      </c>
      <c r="N106" s="196"/>
      <c r="O106" s="196">
        <v>47004</v>
      </c>
      <c r="P106" s="196">
        <v>1</v>
      </c>
      <c r="Q106" s="196">
        <v>47005</v>
      </c>
      <c r="R106" s="196">
        <v>0</v>
      </c>
      <c r="S106" s="196"/>
      <c r="T106" s="196"/>
      <c r="U106" s="196"/>
      <c r="V106" s="196">
        <v>0</v>
      </c>
      <c r="W106" s="196"/>
      <c r="X106" s="196"/>
      <c r="Y106" s="196"/>
      <c r="Z106" s="196"/>
      <c r="AA106" s="196"/>
      <c r="AB106" s="196"/>
      <c r="AC106" s="196">
        <v>359</v>
      </c>
      <c r="AD106" s="196"/>
      <c r="AE106" s="196"/>
      <c r="AF106" s="196"/>
      <c r="AG106" s="196"/>
      <c r="AH106" s="196">
        <v>554</v>
      </c>
      <c r="AI106" s="196">
        <v>1</v>
      </c>
      <c r="AJ106" s="196">
        <v>0</v>
      </c>
      <c r="AK106" s="196">
        <v>914</v>
      </c>
      <c r="AL106" s="196"/>
      <c r="AM106" s="196"/>
      <c r="AN106" s="196"/>
      <c r="AO106" s="196"/>
      <c r="AP106" s="196"/>
      <c r="AQ106" s="196"/>
      <c r="AR106" s="196"/>
      <c r="AS106" s="196"/>
      <c r="AT106" s="196">
        <v>0</v>
      </c>
      <c r="AU106" s="196"/>
      <c r="AV106" s="196"/>
      <c r="AW106" s="196"/>
      <c r="AX106" s="196">
        <v>0</v>
      </c>
      <c r="AY106" s="196">
        <v>18121</v>
      </c>
      <c r="AZ106" s="196">
        <v>0</v>
      </c>
      <c r="BA106" s="196">
        <v>0</v>
      </c>
      <c r="BB106" s="196">
        <v>0</v>
      </c>
      <c r="BC106" s="196"/>
      <c r="BD106" s="196"/>
      <c r="BE106" s="196"/>
      <c r="BF106" s="196">
        <v>0</v>
      </c>
      <c r="BG106" s="196">
        <v>18121</v>
      </c>
      <c r="BH106" s="196">
        <v>0</v>
      </c>
      <c r="BI106" s="196">
        <v>285</v>
      </c>
      <c r="BJ106" s="196">
        <v>3615</v>
      </c>
      <c r="BK106" s="196">
        <v>225</v>
      </c>
      <c r="BL106" s="196">
        <v>0</v>
      </c>
      <c r="BM106" s="196"/>
      <c r="BN106" s="196">
        <v>4125</v>
      </c>
      <c r="BO106" s="196"/>
      <c r="BP106" s="196">
        <v>0</v>
      </c>
      <c r="BQ106" s="196"/>
      <c r="BR106" s="196">
        <v>0</v>
      </c>
      <c r="BS106" s="196">
        <v>0</v>
      </c>
      <c r="BT106" s="196"/>
      <c r="BU106" s="196">
        <v>0</v>
      </c>
      <c r="BV106" s="196"/>
      <c r="BW106" s="196"/>
      <c r="BX106" s="196">
        <v>0</v>
      </c>
      <c r="BY106" s="196">
        <v>105</v>
      </c>
      <c r="BZ106" s="196">
        <v>0</v>
      </c>
      <c r="CA106" s="196">
        <v>392</v>
      </c>
      <c r="CB106" s="196">
        <v>0</v>
      </c>
      <c r="CC106" s="196">
        <v>4324</v>
      </c>
      <c r="CD106" s="196">
        <v>0</v>
      </c>
      <c r="CE106" s="196">
        <v>0</v>
      </c>
      <c r="CF106" s="196">
        <v>0</v>
      </c>
      <c r="CG106" s="196"/>
      <c r="CH106" s="196">
        <v>0</v>
      </c>
      <c r="CI106" s="196">
        <v>0</v>
      </c>
      <c r="CJ106" s="196">
        <v>4821</v>
      </c>
      <c r="CK106" s="196"/>
      <c r="CL106" s="196"/>
      <c r="CM106" s="196"/>
      <c r="CN106" s="196"/>
      <c r="CO106" s="196"/>
      <c r="CP106" s="196"/>
      <c r="CQ106" s="196"/>
      <c r="CR106" s="196"/>
      <c r="CS106" s="196"/>
      <c r="CT106" s="196"/>
      <c r="CU106" s="196"/>
      <c r="CV106" s="196"/>
      <c r="CW106" s="196"/>
      <c r="CX106" s="196"/>
      <c r="CY106" s="196"/>
      <c r="CZ106" s="196">
        <v>0</v>
      </c>
      <c r="DA106" s="196">
        <v>0</v>
      </c>
      <c r="DB106" s="196"/>
      <c r="DC106" s="196"/>
      <c r="DD106" s="196">
        <v>0</v>
      </c>
      <c r="DE106" s="196">
        <v>76649</v>
      </c>
      <c r="DF106" s="197">
        <v>4.5369229849495311E-2</v>
      </c>
    </row>
    <row r="107" spans="2:110" x14ac:dyDescent="0.2">
      <c r="B107" s="195" t="s">
        <v>123</v>
      </c>
      <c r="C107" s="196"/>
      <c r="D107" s="196"/>
      <c r="E107" s="196"/>
      <c r="F107" s="196"/>
      <c r="G107" s="196">
        <v>85</v>
      </c>
      <c r="H107" s="196">
        <v>96</v>
      </c>
      <c r="I107" s="196"/>
      <c r="J107" s="196">
        <v>0</v>
      </c>
      <c r="K107" s="196"/>
      <c r="L107" s="196">
        <v>0</v>
      </c>
      <c r="M107" s="196">
        <v>181</v>
      </c>
      <c r="N107" s="196"/>
      <c r="O107" s="196">
        <v>4726</v>
      </c>
      <c r="P107" s="196">
        <v>0</v>
      </c>
      <c r="Q107" s="196">
        <v>4726</v>
      </c>
      <c r="R107" s="196">
        <v>0</v>
      </c>
      <c r="S107" s="196"/>
      <c r="T107" s="196"/>
      <c r="U107" s="196"/>
      <c r="V107" s="196">
        <v>0</v>
      </c>
      <c r="W107" s="196"/>
      <c r="X107" s="196"/>
      <c r="Y107" s="196"/>
      <c r="Z107" s="196"/>
      <c r="AA107" s="196"/>
      <c r="AB107" s="196"/>
      <c r="AC107" s="196">
        <v>22</v>
      </c>
      <c r="AD107" s="196"/>
      <c r="AE107" s="196"/>
      <c r="AF107" s="196"/>
      <c r="AG107" s="196"/>
      <c r="AH107" s="196">
        <v>12</v>
      </c>
      <c r="AI107" s="196"/>
      <c r="AJ107" s="196"/>
      <c r="AK107" s="196">
        <v>34</v>
      </c>
      <c r="AL107" s="196"/>
      <c r="AM107" s="196"/>
      <c r="AN107" s="196"/>
      <c r="AO107" s="196">
        <v>0</v>
      </c>
      <c r="AP107" s="196"/>
      <c r="AQ107" s="196">
        <v>0</v>
      </c>
      <c r="AR107" s="196"/>
      <c r="AS107" s="196"/>
      <c r="AT107" s="196"/>
      <c r="AU107" s="196"/>
      <c r="AV107" s="196"/>
      <c r="AW107" s="196"/>
      <c r="AX107" s="196">
        <v>0</v>
      </c>
      <c r="AY107" s="196">
        <v>950</v>
      </c>
      <c r="AZ107" s="196">
        <v>0</v>
      </c>
      <c r="BA107" s="196"/>
      <c r="BB107" s="196"/>
      <c r="BC107" s="196"/>
      <c r="BD107" s="196"/>
      <c r="BE107" s="196"/>
      <c r="BF107" s="196">
        <v>0</v>
      </c>
      <c r="BG107" s="196">
        <v>950</v>
      </c>
      <c r="BH107" s="196">
        <v>0</v>
      </c>
      <c r="BI107" s="196">
        <v>58</v>
      </c>
      <c r="BJ107" s="196">
        <v>622</v>
      </c>
      <c r="BK107" s="196">
        <v>2</v>
      </c>
      <c r="BL107" s="196">
        <v>0</v>
      </c>
      <c r="BM107" s="196"/>
      <c r="BN107" s="196">
        <v>682</v>
      </c>
      <c r="BO107" s="196"/>
      <c r="BP107" s="196">
        <v>0</v>
      </c>
      <c r="BQ107" s="196"/>
      <c r="BR107" s="196">
        <v>0</v>
      </c>
      <c r="BS107" s="196">
        <v>0</v>
      </c>
      <c r="BT107" s="196"/>
      <c r="BU107" s="196"/>
      <c r="BV107" s="196"/>
      <c r="BW107" s="196"/>
      <c r="BX107" s="196">
        <v>0</v>
      </c>
      <c r="BY107" s="196">
        <v>12</v>
      </c>
      <c r="BZ107" s="196">
        <v>0</v>
      </c>
      <c r="CA107" s="196">
        <v>27</v>
      </c>
      <c r="CB107" s="196"/>
      <c r="CC107" s="196">
        <v>334</v>
      </c>
      <c r="CD107" s="196">
        <v>0</v>
      </c>
      <c r="CE107" s="196">
        <v>0</v>
      </c>
      <c r="CF107" s="196"/>
      <c r="CG107" s="196"/>
      <c r="CH107" s="196">
        <v>0</v>
      </c>
      <c r="CI107" s="196"/>
      <c r="CJ107" s="196">
        <v>373</v>
      </c>
      <c r="CK107" s="196"/>
      <c r="CL107" s="196"/>
      <c r="CM107" s="196"/>
      <c r="CN107" s="196"/>
      <c r="CO107" s="196"/>
      <c r="CP107" s="196"/>
      <c r="CQ107" s="196"/>
      <c r="CR107" s="196"/>
      <c r="CS107" s="196"/>
      <c r="CT107" s="196"/>
      <c r="CU107" s="196"/>
      <c r="CV107" s="196"/>
      <c r="CW107" s="196"/>
      <c r="CX107" s="196"/>
      <c r="CY107" s="196"/>
      <c r="CZ107" s="196"/>
      <c r="DA107" s="196">
        <v>0</v>
      </c>
      <c r="DB107" s="196">
        <v>1</v>
      </c>
      <c r="DC107" s="196"/>
      <c r="DD107" s="196">
        <v>1</v>
      </c>
      <c r="DE107" s="196">
        <v>6947</v>
      </c>
      <c r="DF107" s="197">
        <v>4.1119915428047844E-3</v>
      </c>
    </row>
    <row r="108" spans="2:110" x14ac:dyDescent="0.2">
      <c r="B108" s="195" t="s">
        <v>152</v>
      </c>
      <c r="C108" s="196"/>
      <c r="D108" s="196"/>
      <c r="E108" s="196"/>
      <c r="F108" s="196"/>
      <c r="G108" s="196">
        <v>51</v>
      </c>
      <c r="H108" s="196">
        <v>245</v>
      </c>
      <c r="I108" s="196"/>
      <c r="J108" s="196">
        <v>0</v>
      </c>
      <c r="K108" s="196">
        <v>0</v>
      </c>
      <c r="L108" s="196"/>
      <c r="M108" s="196">
        <v>296</v>
      </c>
      <c r="N108" s="196"/>
      <c r="O108" s="196">
        <v>14870</v>
      </c>
      <c r="P108" s="196">
        <v>0</v>
      </c>
      <c r="Q108" s="196">
        <v>14870</v>
      </c>
      <c r="R108" s="196">
        <v>0</v>
      </c>
      <c r="S108" s="196"/>
      <c r="T108" s="196"/>
      <c r="U108" s="196"/>
      <c r="V108" s="196">
        <v>0</v>
      </c>
      <c r="W108" s="196"/>
      <c r="X108" s="196"/>
      <c r="Y108" s="196"/>
      <c r="Z108" s="196"/>
      <c r="AA108" s="196"/>
      <c r="AB108" s="196"/>
      <c r="AC108" s="196">
        <v>254</v>
      </c>
      <c r="AD108" s="196"/>
      <c r="AE108" s="196"/>
      <c r="AF108" s="196"/>
      <c r="AG108" s="196"/>
      <c r="AH108" s="196">
        <v>57</v>
      </c>
      <c r="AI108" s="196">
        <v>0</v>
      </c>
      <c r="AJ108" s="196"/>
      <c r="AK108" s="196">
        <v>311</v>
      </c>
      <c r="AL108" s="196"/>
      <c r="AM108" s="196"/>
      <c r="AN108" s="196"/>
      <c r="AO108" s="196"/>
      <c r="AP108" s="196"/>
      <c r="AQ108" s="196"/>
      <c r="AR108" s="196"/>
      <c r="AS108" s="196"/>
      <c r="AT108" s="196"/>
      <c r="AU108" s="196"/>
      <c r="AV108" s="196"/>
      <c r="AW108" s="196"/>
      <c r="AX108" s="196"/>
      <c r="AY108" s="196">
        <v>5688</v>
      </c>
      <c r="AZ108" s="196">
        <v>0</v>
      </c>
      <c r="BA108" s="196">
        <v>0</v>
      </c>
      <c r="BB108" s="196"/>
      <c r="BC108" s="196">
        <v>0</v>
      </c>
      <c r="BD108" s="196"/>
      <c r="BE108" s="196"/>
      <c r="BF108" s="196"/>
      <c r="BG108" s="196">
        <v>5688</v>
      </c>
      <c r="BH108" s="196">
        <v>0</v>
      </c>
      <c r="BI108" s="196">
        <v>923</v>
      </c>
      <c r="BJ108" s="196">
        <v>1912</v>
      </c>
      <c r="BK108" s="196">
        <v>8</v>
      </c>
      <c r="BL108" s="196"/>
      <c r="BM108" s="196"/>
      <c r="BN108" s="196">
        <v>2843</v>
      </c>
      <c r="BO108" s="196"/>
      <c r="BP108" s="196">
        <v>0</v>
      </c>
      <c r="BQ108" s="196"/>
      <c r="BR108" s="196">
        <v>0</v>
      </c>
      <c r="BS108" s="196">
        <v>0</v>
      </c>
      <c r="BT108" s="196">
        <v>0</v>
      </c>
      <c r="BU108" s="196"/>
      <c r="BV108" s="196"/>
      <c r="BW108" s="196"/>
      <c r="BX108" s="196">
        <v>0</v>
      </c>
      <c r="BY108" s="196">
        <v>16</v>
      </c>
      <c r="BZ108" s="196">
        <v>0</v>
      </c>
      <c r="CA108" s="196">
        <v>68</v>
      </c>
      <c r="CB108" s="196">
        <v>0</v>
      </c>
      <c r="CC108" s="196">
        <v>1506</v>
      </c>
      <c r="CD108" s="196">
        <v>0</v>
      </c>
      <c r="CE108" s="196">
        <v>0</v>
      </c>
      <c r="CF108" s="196">
        <v>0</v>
      </c>
      <c r="CG108" s="196"/>
      <c r="CH108" s="196">
        <v>0</v>
      </c>
      <c r="CI108" s="196"/>
      <c r="CJ108" s="196">
        <v>1590</v>
      </c>
      <c r="CK108" s="196"/>
      <c r="CL108" s="196"/>
      <c r="CM108" s="196"/>
      <c r="CN108" s="196"/>
      <c r="CO108" s="196"/>
      <c r="CP108" s="196"/>
      <c r="CQ108" s="196"/>
      <c r="CR108" s="196"/>
      <c r="CS108" s="196"/>
      <c r="CT108" s="196"/>
      <c r="CU108" s="196"/>
      <c r="CV108" s="196"/>
      <c r="CW108" s="196"/>
      <c r="CX108" s="196"/>
      <c r="CY108" s="196"/>
      <c r="CZ108" s="196">
        <v>0</v>
      </c>
      <c r="DA108" s="196">
        <v>10</v>
      </c>
      <c r="DB108" s="196"/>
      <c r="DC108" s="196">
        <v>5</v>
      </c>
      <c r="DD108" s="196">
        <v>15</v>
      </c>
      <c r="DE108" s="196">
        <v>25613</v>
      </c>
      <c r="DF108" s="197">
        <v>1.5160564183943995E-2</v>
      </c>
    </row>
    <row r="109" spans="2:110" x14ac:dyDescent="0.2">
      <c r="B109" s="195" t="s">
        <v>167</v>
      </c>
      <c r="C109" s="196"/>
      <c r="D109" s="196"/>
      <c r="E109" s="196"/>
      <c r="F109" s="196"/>
      <c r="G109" s="196">
        <v>54</v>
      </c>
      <c r="H109" s="196">
        <v>124</v>
      </c>
      <c r="I109" s="196">
        <v>0</v>
      </c>
      <c r="J109" s="196">
        <v>0</v>
      </c>
      <c r="K109" s="196">
        <v>0</v>
      </c>
      <c r="L109" s="196">
        <v>0</v>
      </c>
      <c r="M109" s="196">
        <v>178</v>
      </c>
      <c r="N109" s="196"/>
      <c r="O109" s="196">
        <v>3764</v>
      </c>
      <c r="P109" s="196">
        <v>0</v>
      </c>
      <c r="Q109" s="196">
        <v>3764</v>
      </c>
      <c r="R109" s="196">
        <v>0</v>
      </c>
      <c r="S109" s="196"/>
      <c r="T109" s="196"/>
      <c r="U109" s="196"/>
      <c r="V109" s="196">
        <v>0</v>
      </c>
      <c r="W109" s="196"/>
      <c r="X109" s="196">
        <v>0</v>
      </c>
      <c r="Y109" s="196">
        <v>0</v>
      </c>
      <c r="Z109" s="196"/>
      <c r="AA109" s="196"/>
      <c r="AB109" s="196"/>
      <c r="AC109" s="196">
        <v>61</v>
      </c>
      <c r="AD109" s="196"/>
      <c r="AE109" s="196"/>
      <c r="AF109" s="196"/>
      <c r="AG109" s="196"/>
      <c r="AH109" s="196">
        <v>160</v>
      </c>
      <c r="AI109" s="196">
        <v>0</v>
      </c>
      <c r="AJ109" s="196"/>
      <c r="AK109" s="196">
        <v>221</v>
      </c>
      <c r="AL109" s="196"/>
      <c r="AM109" s="196"/>
      <c r="AN109" s="196"/>
      <c r="AO109" s="196"/>
      <c r="AP109" s="196"/>
      <c r="AQ109" s="196"/>
      <c r="AR109" s="196">
        <v>0</v>
      </c>
      <c r="AS109" s="196"/>
      <c r="AT109" s="196"/>
      <c r="AU109" s="196"/>
      <c r="AV109" s="196"/>
      <c r="AW109" s="196"/>
      <c r="AX109" s="196">
        <v>0</v>
      </c>
      <c r="AY109" s="196">
        <v>1888</v>
      </c>
      <c r="AZ109" s="196">
        <v>0</v>
      </c>
      <c r="BA109" s="196">
        <v>0</v>
      </c>
      <c r="BB109" s="196"/>
      <c r="BC109" s="196"/>
      <c r="BD109" s="196">
        <v>0</v>
      </c>
      <c r="BE109" s="196">
        <v>0</v>
      </c>
      <c r="BF109" s="196">
        <v>0</v>
      </c>
      <c r="BG109" s="196">
        <v>1888</v>
      </c>
      <c r="BH109" s="196"/>
      <c r="BI109" s="196">
        <v>16</v>
      </c>
      <c r="BJ109" s="196">
        <v>397</v>
      </c>
      <c r="BK109" s="196">
        <v>39</v>
      </c>
      <c r="BL109" s="196">
        <v>0</v>
      </c>
      <c r="BM109" s="196">
        <v>0</v>
      </c>
      <c r="BN109" s="196">
        <v>452</v>
      </c>
      <c r="BO109" s="196">
        <v>0</v>
      </c>
      <c r="BP109" s="196">
        <v>0</v>
      </c>
      <c r="BQ109" s="196"/>
      <c r="BR109" s="196"/>
      <c r="BS109" s="196">
        <v>0</v>
      </c>
      <c r="BT109" s="196"/>
      <c r="BU109" s="196"/>
      <c r="BV109" s="196"/>
      <c r="BW109" s="196"/>
      <c r="BX109" s="196">
        <v>0</v>
      </c>
      <c r="BY109" s="196">
        <v>25</v>
      </c>
      <c r="BZ109" s="196">
        <v>0</v>
      </c>
      <c r="CA109" s="196">
        <v>66</v>
      </c>
      <c r="CB109" s="196">
        <v>0</v>
      </c>
      <c r="CC109" s="196">
        <v>385</v>
      </c>
      <c r="CD109" s="196">
        <v>0</v>
      </c>
      <c r="CE109" s="196">
        <v>0</v>
      </c>
      <c r="CF109" s="196">
        <v>0</v>
      </c>
      <c r="CG109" s="196"/>
      <c r="CH109" s="196">
        <v>0</v>
      </c>
      <c r="CI109" s="196">
        <v>0</v>
      </c>
      <c r="CJ109" s="196">
        <v>476</v>
      </c>
      <c r="CK109" s="196"/>
      <c r="CL109" s="196"/>
      <c r="CM109" s="196"/>
      <c r="CN109" s="196"/>
      <c r="CO109" s="196"/>
      <c r="CP109" s="196">
        <v>0</v>
      </c>
      <c r="CQ109" s="196"/>
      <c r="CR109" s="196"/>
      <c r="CS109" s="196">
        <v>0</v>
      </c>
      <c r="CT109" s="196"/>
      <c r="CU109" s="196"/>
      <c r="CV109" s="196"/>
      <c r="CW109" s="196"/>
      <c r="CX109" s="196"/>
      <c r="CY109" s="196"/>
      <c r="CZ109" s="196"/>
      <c r="DA109" s="196">
        <v>0</v>
      </c>
      <c r="DB109" s="196"/>
      <c r="DC109" s="196"/>
      <c r="DD109" s="196">
        <v>0</v>
      </c>
      <c r="DE109" s="196">
        <v>6979</v>
      </c>
      <c r="DF109" s="197">
        <v>4.13093262951412E-3</v>
      </c>
    </row>
    <row r="110" spans="2:110" x14ac:dyDescent="0.2">
      <c r="B110" s="195" t="s">
        <v>216</v>
      </c>
      <c r="C110" s="196">
        <v>0</v>
      </c>
      <c r="D110" s="196">
        <v>0</v>
      </c>
      <c r="E110" s="196"/>
      <c r="F110" s="196">
        <v>0</v>
      </c>
      <c r="G110" s="196">
        <v>12</v>
      </c>
      <c r="H110" s="196">
        <v>19</v>
      </c>
      <c r="I110" s="196">
        <v>0</v>
      </c>
      <c r="J110" s="196">
        <v>0</v>
      </c>
      <c r="K110" s="196">
        <v>0</v>
      </c>
      <c r="L110" s="196"/>
      <c r="M110" s="196">
        <v>31</v>
      </c>
      <c r="N110" s="196"/>
      <c r="O110" s="196">
        <v>1171</v>
      </c>
      <c r="P110" s="196">
        <v>0</v>
      </c>
      <c r="Q110" s="196">
        <v>1171</v>
      </c>
      <c r="R110" s="196">
        <v>0</v>
      </c>
      <c r="S110" s="196"/>
      <c r="T110" s="196"/>
      <c r="U110" s="196"/>
      <c r="V110" s="196">
        <v>0</v>
      </c>
      <c r="W110" s="196"/>
      <c r="X110" s="196"/>
      <c r="Y110" s="196"/>
      <c r="Z110" s="196">
        <v>8</v>
      </c>
      <c r="AA110" s="196"/>
      <c r="AB110" s="196">
        <v>8</v>
      </c>
      <c r="AC110" s="196">
        <v>6</v>
      </c>
      <c r="AD110" s="196"/>
      <c r="AE110" s="196"/>
      <c r="AF110" s="196"/>
      <c r="AG110" s="196"/>
      <c r="AH110" s="196">
        <v>10</v>
      </c>
      <c r="AI110" s="196"/>
      <c r="AJ110" s="196"/>
      <c r="AK110" s="196">
        <v>16</v>
      </c>
      <c r="AL110" s="196"/>
      <c r="AM110" s="196"/>
      <c r="AN110" s="196">
        <v>0</v>
      </c>
      <c r="AO110" s="196">
        <v>0</v>
      </c>
      <c r="AP110" s="196"/>
      <c r="AQ110" s="196"/>
      <c r="AR110" s="196">
        <v>0</v>
      </c>
      <c r="AS110" s="196"/>
      <c r="AT110" s="196"/>
      <c r="AU110" s="196"/>
      <c r="AV110" s="196"/>
      <c r="AW110" s="196"/>
      <c r="AX110" s="196">
        <v>0</v>
      </c>
      <c r="AY110" s="196">
        <v>458</v>
      </c>
      <c r="AZ110" s="196">
        <v>0</v>
      </c>
      <c r="BA110" s="196">
        <v>0</v>
      </c>
      <c r="BB110" s="196">
        <v>0</v>
      </c>
      <c r="BC110" s="196"/>
      <c r="BD110" s="196"/>
      <c r="BE110" s="196"/>
      <c r="BF110" s="196">
        <v>1</v>
      </c>
      <c r="BG110" s="196">
        <v>459</v>
      </c>
      <c r="BH110" s="196">
        <v>0</v>
      </c>
      <c r="BI110" s="196">
        <v>1</v>
      </c>
      <c r="BJ110" s="196">
        <v>358</v>
      </c>
      <c r="BK110" s="196"/>
      <c r="BL110" s="196">
        <v>0</v>
      </c>
      <c r="BM110" s="196"/>
      <c r="BN110" s="196">
        <v>359</v>
      </c>
      <c r="BO110" s="196"/>
      <c r="BP110" s="196">
        <v>0</v>
      </c>
      <c r="BQ110" s="196"/>
      <c r="BR110" s="196">
        <v>0</v>
      </c>
      <c r="BS110" s="196">
        <v>0</v>
      </c>
      <c r="BT110" s="196"/>
      <c r="BU110" s="196"/>
      <c r="BV110" s="196"/>
      <c r="BW110" s="196"/>
      <c r="BX110" s="196">
        <v>0</v>
      </c>
      <c r="BY110" s="196">
        <v>17</v>
      </c>
      <c r="BZ110" s="196">
        <v>0</v>
      </c>
      <c r="CA110" s="196">
        <v>21</v>
      </c>
      <c r="CB110" s="196">
        <v>0</v>
      </c>
      <c r="CC110" s="196">
        <v>253</v>
      </c>
      <c r="CD110" s="196">
        <v>0</v>
      </c>
      <c r="CE110" s="196">
        <v>0</v>
      </c>
      <c r="CF110" s="196">
        <v>0</v>
      </c>
      <c r="CG110" s="196"/>
      <c r="CH110" s="196">
        <v>0</v>
      </c>
      <c r="CI110" s="196"/>
      <c r="CJ110" s="196">
        <v>291</v>
      </c>
      <c r="CK110" s="196"/>
      <c r="CL110" s="196"/>
      <c r="CM110" s="196"/>
      <c r="CN110" s="196"/>
      <c r="CO110" s="196"/>
      <c r="CP110" s="196"/>
      <c r="CQ110" s="196"/>
      <c r="CR110" s="196"/>
      <c r="CS110" s="196"/>
      <c r="CT110" s="196"/>
      <c r="CU110" s="196">
        <v>12</v>
      </c>
      <c r="CV110" s="196"/>
      <c r="CW110" s="196">
        <v>0</v>
      </c>
      <c r="CX110" s="196">
        <v>12</v>
      </c>
      <c r="CY110" s="196">
        <v>1</v>
      </c>
      <c r="CZ110" s="196">
        <v>0</v>
      </c>
      <c r="DA110" s="196">
        <v>1</v>
      </c>
      <c r="DB110" s="196"/>
      <c r="DC110" s="196"/>
      <c r="DD110" s="196">
        <v>1</v>
      </c>
      <c r="DE110" s="196">
        <v>2349</v>
      </c>
      <c r="DF110" s="197">
        <v>1.3903941462571525E-3</v>
      </c>
    </row>
    <row r="111" spans="2:110" x14ac:dyDescent="0.2">
      <c r="B111" s="195" t="s">
        <v>248</v>
      </c>
      <c r="C111" s="196"/>
      <c r="D111" s="196"/>
      <c r="E111" s="196"/>
      <c r="F111" s="196"/>
      <c r="G111" s="196">
        <v>2826</v>
      </c>
      <c r="H111" s="196">
        <v>5035</v>
      </c>
      <c r="I111" s="196">
        <v>0</v>
      </c>
      <c r="J111" s="196">
        <v>0</v>
      </c>
      <c r="K111" s="196">
        <v>0</v>
      </c>
      <c r="L111" s="196">
        <v>0</v>
      </c>
      <c r="M111" s="196">
        <v>7861</v>
      </c>
      <c r="N111" s="196"/>
      <c r="O111" s="196">
        <v>279559</v>
      </c>
      <c r="P111" s="196">
        <v>2</v>
      </c>
      <c r="Q111" s="196">
        <v>279561</v>
      </c>
      <c r="R111" s="196">
        <v>0</v>
      </c>
      <c r="S111" s="196"/>
      <c r="T111" s="196"/>
      <c r="U111" s="196"/>
      <c r="V111" s="196">
        <v>0</v>
      </c>
      <c r="W111" s="196">
        <v>2</v>
      </c>
      <c r="X111" s="196"/>
      <c r="Y111" s="196">
        <v>2</v>
      </c>
      <c r="Z111" s="196">
        <v>0</v>
      </c>
      <c r="AA111" s="196"/>
      <c r="AB111" s="196">
        <v>0</v>
      </c>
      <c r="AC111" s="196">
        <v>2821</v>
      </c>
      <c r="AD111" s="196"/>
      <c r="AE111" s="196"/>
      <c r="AF111" s="196"/>
      <c r="AG111" s="196"/>
      <c r="AH111" s="196">
        <v>9218</v>
      </c>
      <c r="AI111" s="196">
        <v>1</v>
      </c>
      <c r="AJ111" s="196">
        <v>0</v>
      </c>
      <c r="AK111" s="196">
        <v>12040</v>
      </c>
      <c r="AL111" s="196"/>
      <c r="AM111" s="196"/>
      <c r="AN111" s="196"/>
      <c r="AO111" s="196"/>
      <c r="AP111" s="196"/>
      <c r="AQ111" s="196"/>
      <c r="AR111" s="196"/>
      <c r="AS111" s="196"/>
      <c r="AT111" s="196"/>
      <c r="AU111" s="196"/>
      <c r="AV111" s="196"/>
      <c r="AW111" s="196"/>
      <c r="AX111" s="196"/>
      <c r="AY111" s="196">
        <v>84704</v>
      </c>
      <c r="AZ111" s="196">
        <v>0</v>
      </c>
      <c r="BA111" s="196">
        <v>0</v>
      </c>
      <c r="BB111" s="196"/>
      <c r="BC111" s="196">
        <v>0</v>
      </c>
      <c r="BD111" s="196"/>
      <c r="BE111" s="196">
        <v>0</v>
      </c>
      <c r="BF111" s="196">
        <v>2</v>
      </c>
      <c r="BG111" s="196">
        <v>84706</v>
      </c>
      <c r="BH111" s="196">
        <v>0</v>
      </c>
      <c r="BI111" s="196">
        <v>6904</v>
      </c>
      <c r="BJ111" s="196">
        <v>16045</v>
      </c>
      <c r="BK111" s="196">
        <v>2467</v>
      </c>
      <c r="BL111" s="196">
        <v>0</v>
      </c>
      <c r="BM111" s="196">
        <v>0</v>
      </c>
      <c r="BN111" s="196">
        <v>25416</v>
      </c>
      <c r="BO111" s="196"/>
      <c r="BP111" s="196"/>
      <c r="BQ111" s="196"/>
      <c r="BR111" s="196">
        <v>0</v>
      </c>
      <c r="BS111" s="196">
        <v>0</v>
      </c>
      <c r="BT111" s="196"/>
      <c r="BU111" s="196">
        <v>0</v>
      </c>
      <c r="BV111" s="196"/>
      <c r="BW111" s="196"/>
      <c r="BX111" s="196">
        <v>0</v>
      </c>
      <c r="BY111" s="196">
        <v>418</v>
      </c>
      <c r="BZ111" s="196">
        <v>0</v>
      </c>
      <c r="CA111" s="196">
        <v>1339</v>
      </c>
      <c r="CB111" s="196">
        <v>0</v>
      </c>
      <c r="CC111" s="196">
        <v>37892</v>
      </c>
      <c r="CD111" s="196">
        <v>0</v>
      </c>
      <c r="CE111" s="196">
        <v>0</v>
      </c>
      <c r="CF111" s="196">
        <v>0</v>
      </c>
      <c r="CG111" s="196"/>
      <c r="CH111" s="196">
        <v>0</v>
      </c>
      <c r="CI111" s="196">
        <v>0</v>
      </c>
      <c r="CJ111" s="196">
        <v>39649</v>
      </c>
      <c r="CK111" s="196"/>
      <c r="CL111" s="196"/>
      <c r="CM111" s="196"/>
      <c r="CN111" s="196"/>
      <c r="CO111" s="196">
        <v>0</v>
      </c>
      <c r="CP111" s="196"/>
      <c r="CQ111" s="196"/>
      <c r="CR111" s="196"/>
      <c r="CS111" s="196"/>
      <c r="CT111" s="196"/>
      <c r="CU111" s="196">
        <v>0</v>
      </c>
      <c r="CV111" s="196"/>
      <c r="CW111" s="196"/>
      <c r="CX111" s="196">
        <v>0</v>
      </c>
      <c r="CY111" s="196">
        <v>0</v>
      </c>
      <c r="CZ111" s="196">
        <v>0</v>
      </c>
      <c r="DA111" s="196">
        <v>0</v>
      </c>
      <c r="DB111" s="196"/>
      <c r="DC111" s="196"/>
      <c r="DD111" s="196">
        <v>0</v>
      </c>
      <c r="DE111" s="196">
        <v>449235</v>
      </c>
      <c r="DF111" s="197">
        <v>0.26590622149588417</v>
      </c>
    </row>
    <row r="112" spans="2:110" x14ac:dyDescent="0.2">
      <c r="B112" s="198" t="s">
        <v>543</v>
      </c>
      <c r="C112" s="14">
        <v>0</v>
      </c>
      <c r="D112" s="14">
        <v>0</v>
      </c>
      <c r="E112" s="14"/>
      <c r="F112" s="14">
        <v>0</v>
      </c>
      <c r="G112" s="14">
        <v>4157</v>
      </c>
      <c r="H112" s="14">
        <v>7077</v>
      </c>
      <c r="I112" s="14">
        <v>0</v>
      </c>
      <c r="J112" s="14">
        <v>214</v>
      </c>
      <c r="K112" s="14">
        <v>0</v>
      </c>
      <c r="L112" s="14">
        <v>0</v>
      </c>
      <c r="M112" s="14">
        <v>11448</v>
      </c>
      <c r="N112" s="14"/>
      <c r="O112" s="14">
        <v>371448</v>
      </c>
      <c r="P112" s="14">
        <v>3</v>
      </c>
      <c r="Q112" s="14">
        <v>371451</v>
      </c>
      <c r="R112" s="14">
        <v>0</v>
      </c>
      <c r="S112" s="14"/>
      <c r="T112" s="14"/>
      <c r="U112" s="14"/>
      <c r="V112" s="14">
        <v>0</v>
      </c>
      <c r="W112" s="14">
        <v>2</v>
      </c>
      <c r="X112" s="14">
        <v>0</v>
      </c>
      <c r="Y112" s="14">
        <v>2</v>
      </c>
      <c r="Z112" s="14">
        <v>8</v>
      </c>
      <c r="AA112" s="14"/>
      <c r="AB112" s="14">
        <v>8</v>
      </c>
      <c r="AC112" s="14">
        <v>3999</v>
      </c>
      <c r="AD112" s="14"/>
      <c r="AE112" s="14"/>
      <c r="AF112" s="14">
        <v>0</v>
      </c>
      <c r="AG112" s="14"/>
      <c r="AH112" s="14">
        <v>11199</v>
      </c>
      <c r="AI112" s="14">
        <v>3</v>
      </c>
      <c r="AJ112" s="14">
        <v>0</v>
      </c>
      <c r="AK112" s="14">
        <v>15201</v>
      </c>
      <c r="AL112" s="14"/>
      <c r="AM112" s="14"/>
      <c r="AN112" s="14">
        <v>0</v>
      </c>
      <c r="AO112" s="14">
        <v>0</v>
      </c>
      <c r="AP112" s="14"/>
      <c r="AQ112" s="14">
        <v>0</v>
      </c>
      <c r="AR112" s="14">
        <v>0</v>
      </c>
      <c r="AS112" s="14"/>
      <c r="AT112" s="14">
        <v>0</v>
      </c>
      <c r="AU112" s="14"/>
      <c r="AV112" s="14"/>
      <c r="AW112" s="14"/>
      <c r="AX112" s="14">
        <v>0</v>
      </c>
      <c r="AY112" s="14">
        <v>122305</v>
      </c>
      <c r="AZ112" s="14">
        <v>0</v>
      </c>
      <c r="BA112" s="14">
        <v>0</v>
      </c>
      <c r="BB112" s="14">
        <v>0</v>
      </c>
      <c r="BC112" s="14">
        <v>0</v>
      </c>
      <c r="BD112" s="14">
        <v>0</v>
      </c>
      <c r="BE112" s="14">
        <v>0</v>
      </c>
      <c r="BF112" s="14">
        <v>3</v>
      </c>
      <c r="BG112" s="14">
        <v>122308</v>
      </c>
      <c r="BH112" s="14">
        <v>0</v>
      </c>
      <c r="BI112" s="14">
        <v>8389</v>
      </c>
      <c r="BJ112" s="14">
        <v>26042</v>
      </c>
      <c r="BK112" s="14">
        <v>3029</v>
      </c>
      <c r="BL112" s="14">
        <v>0</v>
      </c>
      <c r="BM112" s="14">
        <v>0</v>
      </c>
      <c r="BN112" s="14">
        <v>37460</v>
      </c>
      <c r="BO112" s="14">
        <v>0</v>
      </c>
      <c r="BP112" s="14">
        <v>0</v>
      </c>
      <c r="BQ112" s="14"/>
      <c r="BR112" s="14">
        <v>0</v>
      </c>
      <c r="BS112" s="14">
        <v>0</v>
      </c>
      <c r="BT112" s="14">
        <v>0</v>
      </c>
      <c r="BU112" s="14">
        <v>0</v>
      </c>
      <c r="BV112" s="14"/>
      <c r="BW112" s="14"/>
      <c r="BX112" s="14">
        <v>0</v>
      </c>
      <c r="BY112" s="14">
        <v>964</v>
      </c>
      <c r="BZ112" s="14">
        <v>0</v>
      </c>
      <c r="CA112" s="14">
        <v>2280</v>
      </c>
      <c r="CB112" s="14">
        <v>0</v>
      </c>
      <c r="CC112" s="14">
        <v>47841</v>
      </c>
      <c r="CD112" s="14">
        <v>0</v>
      </c>
      <c r="CE112" s="14">
        <v>0</v>
      </c>
      <c r="CF112" s="14">
        <v>0</v>
      </c>
      <c r="CG112" s="14"/>
      <c r="CH112" s="14">
        <v>0</v>
      </c>
      <c r="CI112" s="14">
        <v>0</v>
      </c>
      <c r="CJ112" s="14">
        <v>51085</v>
      </c>
      <c r="CK112" s="14"/>
      <c r="CL112" s="14"/>
      <c r="CM112" s="14"/>
      <c r="CN112" s="14"/>
      <c r="CO112" s="14">
        <v>0</v>
      </c>
      <c r="CP112" s="14">
        <v>0</v>
      </c>
      <c r="CQ112" s="14"/>
      <c r="CR112" s="14"/>
      <c r="CS112" s="14">
        <v>0</v>
      </c>
      <c r="CT112" s="14"/>
      <c r="CU112" s="14">
        <v>12</v>
      </c>
      <c r="CV112" s="14"/>
      <c r="CW112" s="14">
        <v>0</v>
      </c>
      <c r="CX112" s="14">
        <v>12</v>
      </c>
      <c r="CY112" s="14">
        <v>1</v>
      </c>
      <c r="CZ112" s="14">
        <v>0</v>
      </c>
      <c r="DA112" s="14">
        <v>11</v>
      </c>
      <c r="DB112" s="14">
        <v>2</v>
      </c>
      <c r="DC112" s="14">
        <v>5</v>
      </c>
      <c r="DD112" s="14">
        <v>18</v>
      </c>
      <c r="DE112" s="14">
        <v>608994</v>
      </c>
      <c r="DF112" s="199">
        <v>0.36046900498328155</v>
      </c>
    </row>
    <row r="113" spans="2:110" x14ac:dyDescent="0.2">
      <c r="B113" s="198" t="s">
        <v>544</v>
      </c>
      <c r="C113" s="14"/>
      <c r="D113" s="14"/>
      <c r="E113" s="14"/>
      <c r="F113" s="14"/>
      <c r="G113" s="14"/>
      <c r="H113" s="14"/>
      <c r="I113" s="14"/>
      <c r="J113" s="14">
        <v>0</v>
      </c>
      <c r="K113" s="14"/>
      <c r="L113" s="14"/>
      <c r="M113" s="14">
        <v>0</v>
      </c>
      <c r="N113" s="14">
        <v>0</v>
      </c>
      <c r="O113" s="14">
        <v>0</v>
      </c>
      <c r="P113" s="14"/>
      <c r="Q113" s="14">
        <v>0</v>
      </c>
      <c r="R113" s="14"/>
      <c r="S113" s="14"/>
      <c r="T113" s="14"/>
      <c r="U113" s="14"/>
      <c r="V113" s="14"/>
      <c r="W113" s="14"/>
      <c r="X113" s="14">
        <v>0</v>
      </c>
      <c r="Y113" s="14">
        <v>0</v>
      </c>
      <c r="Z113" s="14">
        <v>0</v>
      </c>
      <c r="AA113" s="14"/>
      <c r="AB113" s="14">
        <v>0</v>
      </c>
      <c r="AC113" s="14"/>
      <c r="AD113" s="14"/>
      <c r="AE113" s="14"/>
      <c r="AF113" s="14"/>
      <c r="AG113" s="14"/>
      <c r="AH113" s="14"/>
      <c r="AI113" s="14"/>
      <c r="AJ113" s="14"/>
      <c r="AK113" s="14"/>
      <c r="AL113" s="14"/>
      <c r="AM113" s="14"/>
      <c r="AN113" s="14"/>
      <c r="AO113" s="14"/>
      <c r="AP113" s="14"/>
      <c r="AQ113" s="14"/>
      <c r="AR113" s="14">
        <v>0</v>
      </c>
      <c r="AS113" s="14"/>
      <c r="AT113" s="14"/>
      <c r="AU113" s="14"/>
      <c r="AV113" s="14"/>
      <c r="AW113" s="14">
        <v>0</v>
      </c>
      <c r="AX113" s="14">
        <v>0</v>
      </c>
      <c r="AY113" s="14">
        <v>0</v>
      </c>
      <c r="AZ113" s="14">
        <v>0</v>
      </c>
      <c r="BA113" s="14">
        <v>0</v>
      </c>
      <c r="BB113" s="14"/>
      <c r="BC113" s="14"/>
      <c r="BD113" s="14"/>
      <c r="BE113" s="14">
        <v>0</v>
      </c>
      <c r="BF113" s="14"/>
      <c r="BG113" s="14">
        <v>0</v>
      </c>
      <c r="BH113" s="14">
        <v>0</v>
      </c>
      <c r="BI113" s="14"/>
      <c r="BJ113" s="14">
        <v>0</v>
      </c>
      <c r="BK113" s="14"/>
      <c r="BL113" s="14"/>
      <c r="BM113" s="14"/>
      <c r="BN113" s="14">
        <v>0</v>
      </c>
      <c r="BO113" s="14"/>
      <c r="BP113" s="14">
        <v>0</v>
      </c>
      <c r="BQ113" s="14"/>
      <c r="BR113" s="14">
        <v>0</v>
      </c>
      <c r="BS113" s="14">
        <v>0</v>
      </c>
      <c r="BT113" s="14"/>
      <c r="BU113" s="14"/>
      <c r="BV113" s="14"/>
      <c r="BW113" s="14"/>
      <c r="BX113" s="14">
        <v>0</v>
      </c>
      <c r="BY113" s="14">
        <v>0</v>
      </c>
      <c r="BZ113" s="14">
        <v>0</v>
      </c>
      <c r="CA113" s="14">
        <v>4</v>
      </c>
      <c r="CB113" s="14">
        <v>0</v>
      </c>
      <c r="CC113" s="14">
        <v>0</v>
      </c>
      <c r="CD113" s="14"/>
      <c r="CE113" s="14"/>
      <c r="CF113" s="14"/>
      <c r="CG113" s="14"/>
      <c r="CH113" s="14">
        <v>0</v>
      </c>
      <c r="CI113" s="14"/>
      <c r="CJ113" s="14">
        <v>4</v>
      </c>
      <c r="CK113" s="14"/>
      <c r="CL113" s="14"/>
      <c r="CM113" s="14"/>
      <c r="CN113" s="14"/>
      <c r="CO113" s="14">
        <v>0</v>
      </c>
      <c r="CP113" s="14">
        <v>3</v>
      </c>
      <c r="CQ113" s="14">
        <v>0</v>
      </c>
      <c r="CR113" s="14">
        <v>3</v>
      </c>
      <c r="CS113" s="14">
        <v>6</v>
      </c>
      <c r="CT113" s="14"/>
      <c r="CU113" s="14"/>
      <c r="CV113" s="14"/>
      <c r="CW113" s="14"/>
      <c r="CX113" s="14"/>
      <c r="CY113" s="14"/>
      <c r="CZ113" s="14">
        <v>0</v>
      </c>
      <c r="DA113" s="14"/>
      <c r="DB113" s="14">
        <v>0</v>
      </c>
      <c r="DC113" s="14">
        <v>0</v>
      </c>
      <c r="DD113" s="14">
        <v>0</v>
      </c>
      <c r="DE113" s="14">
        <v>10</v>
      </c>
      <c r="DF113" s="199">
        <v>5.919089596667316E-6</v>
      </c>
    </row>
    <row r="114" spans="2:110" x14ac:dyDescent="0.2">
      <c r="B114" s="198" t="s">
        <v>545</v>
      </c>
      <c r="C114" s="14">
        <v>0</v>
      </c>
      <c r="D114" s="14">
        <v>0</v>
      </c>
      <c r="E114" s="14">
        <v>0</v>
      </c>
      <c r="F114" s="14">
        <v>0</v>
      </c>
      <c r="G114" s="14">
        <v>19754</v>
      </c>
      <c r="H114" s="14">
        <v>27078</v>
      </c>
      <c r="I114" s="14">
        <v>0</v>
      </c>
      <c r="J114" s="14">
        <v>214</v>
      </c>
      <c r="K114" s="14">
        <v>0</v>
      </c>
      <c r="L114" s="14">
        <v>0</v>
      </c>
      <c r="M114" s="14">
        <v>47046</v>
      </c>
      <c r="N114" s="14">
        <v>0</v>
      </c>
      <c r="O114" s="14">
        <v>706658</v>
      </c>
      <c r="P114" s="14">
        <v>31</v>
      </c>
      <c r="Q114" s="14">
        <v>706689</v>
      </c>
      <c r="R114" s="14">
        <v>0</v>
      </c>
      <c r="S114" s="14">
        <v>0</v>
      </c>
      <c r="T114" s="14">
        <v>0</v>
      </c>
      <c r="U114" s="14">
        <v>0</v>
      </c>
      <c r="V114" s="14">
        <v>0</v>
      </c>
      <c r="W114" s="14">
        <v>22291</v>
      </c>
      <c r="X114" s="14">
        <v>0</v>
      </c>
      <c r="Y114" s="14">
        <v>22291</v>
      </c>
      <c r="Z114" s="14">
        <v>2436</v>
      </c>
      <c r="AA114" s="14">
        <v>0</v>
      </c>
      <c r="AB114" s="14">
        <v>2436</v>
      </c>
      <c r="AC114" s="14">
        <v>16336</v>
      </c>
      <c r="AD114" s="14">
        <v>178</v>
      </c>
      <c r="AE114" s="14">
        <v>38</v>
      </c>
      <c r="AF114" s="14">
        <v>457</v>
      </c>
      <c r="AG114" s="14">
        <v>18</v>
      </c>
      <c r="AH114" s="14">
        <v>13983</v>
      </c>
      <c r="AI114" s="14">
        <v>63</v>
      </c>
      <c r="AJ114" s="14">
        <v>0</v>
      </c>
      <c r="AK114" s="14">
        <v>31073</v>
      </c>
      <c r="AL114" s="14">
        <v>0</v>
      </c>
      <c r="AM114" s="14">
        <v>2503</v>
      </c>
      <c r="AN114" s="14">
        <v>0</v>
      </c>
      <c r="AO114" s="14">
        <v>0</v>
      </c>
      <c r="AP114" s="14">
        <v>0</v>
      </c>
      <c r="AQ114" s="14">
        <v>0</v>
      </c>
      <c r="AR114" s="14">
        <v>0</v>
      </c>
      <c r="AS114" s="14">
        <v>0</v>
      </c>
      <c r="AT114" s="14">
        <v>0</v>
      </c>
      <c r="AU114" s="14">
        <v>0</v>
      </c>
      <c r="AV114" s="14">
        <v>0</v>
      </c>
      <c r="AW114" s="14">
        <v>0</v>
      </c>
      <c r="AX114" s="14">
        <v>0</v>
      </c>
      <c r="AY114" s="14">
        <v>305317</v>
      </c>
      <c r="AZ114" s="14">
        <v>0</v>
      </c>
      <c r="BA114" s="14">
        <v>0</v>
      </c>
      <c r="BB114" s="14">
        <v>0</v>
      </c>
      <c r="BC114" s="14">
        <v>0</v>
      </c>
      <c r="BD114" s="14">
        <v>0</v>
      </c>
      <c r="BE114" s="14">
        <v>0</v>
      </c>
      <c r="BF114" s="14">
        <v>36221</v>
      </c>
      <c r="BG114" s="14">
        <v>341538</v>
      </c>
      <c r="BH114" s="14">
        <v>0</v>
      </c>
      <c r="BI114" s="14">
        <v>16739</v>
      </c>
      <c r="BJ114" s="14">
        <v>143608</v>
      </c>
      <c r="BK114" s="14">
        <v>4595</v>
      </c>
      <c r="BL114" s="14">
        <v>0</v>
      </c>
      <c r="BM114" s="14">
        <v>0</v>
      </c>
      <c r="BN114" s="14">
        <v>164942</v>
      </c>
      <c r="BO114" s="14">
        <v>4</v>
      </c>
      <c r="BP114" s="14">
        <v>0</v>
      </c>
      <c r="BQ114" s="14">
        <v>0</v>
      </c>
      <c r="BR114" s="14">
        <v>0</v>
      </c>
      <c r="BS114" s="14">
        <v>0</v>
      </c>
      <c r="BT114" s="14">
        <v>0</v>
      </c>
      <c r="BU114" s="14">
        <v>0</v>
      </c>
      <c r="BV114" s="14">
        <v>0</v>
      </c>
      <c r="BW114" s="14">
        <v>0</v>
      </c>
      <c r="BX114" s="14">
        <v>0</v>
      </c>
      <c r="BY114" s="14">
        <v>90711</v>
      </c>
      <c r="BZ114" s="14">
        <v>0</v>
      </c>
      <c r="CA114" s="14">
        <v>91549</v>
      </c>
      <c r="CB114" s="14">
        <v>0</v>
      </c>
      <c r="CC114" s="14">
        <v>137973</v>
      </c>
      <c r="CD114" s="14">
        <v>0</v>
      </c>
      <c r="CE114" s="14">
        <v>0</v>
      </c>
      <c r="CF114" s="14">
        <v>0</v>
      </c>
      <c r="CG114" s="14">
        <v>0</v>
      </c>
      <c r="CH114" s="14">
        <v>18</v>
      </c>
      <c r="CI114" s="14">
        <v>0</v>
      </c>
      <c r="CJ114" s="14">
        <v>320251</v>
      </c>
      <c r="CK114" s="14">
        <v>0</v>
      </c>
      <c r="CL114" s="14">
        <v>513</v>
      </c>
      <c r="CM114" s="14">
        <v>513</v>
      </c>
      <c r="CN114" s="14">
        <v>0</v>
      </c>
      <c r="CO114" s="14">
        <v>0</v>
      </c>
      <c r="CP114" s="14">
        <v>5077</v>
      </c>
      <c r="CQ114" s="14">
        <v>310</v>
      </c>
      <c r="CR114" s="14">
        <v>2602</v>
      </c>
      <c r="CS114" s="14">
        <v>7989</v>
      </c>
      <c r="CT114" s="14">
        <v>5304</v>
      </c>
      <c r="CU114" s="14">
        <v>3316</v>
      </c>
      <c r="CV114" s="14">
        <v>0</v>
      </c>
      <c r="CW114" s="14">
        <v>0</v>
      </c>
      <c r="CX114" s="14">
        <v>3316</v>
      </c>
      <c r="CY114" s="14">
        <v>23862</v>
      </c>
      <c r="CZ114" s="14">
        <v>0</v>
      </c>
      <c r="DA114" s="14">
        <v>1689</v>
      </c>
      <c r="DB114" s="14">
        <v>2906</v>
      </c>
      <c r="DC114" s="14">
        <v>5097</v>
      </c>
      <c r="DD114" s="14">
        <v>9692</v>
      </c>
      <c r="DE114" s="14">
        <v>1689449</v>
      </c>
      <c r="DF114" s="199">
        <v>1</v>
      </c>
    </row>
  </sheetData>
  <mergeCells count="23">
    <mergeCell ref="C2:F2"/>
    <mergeCell ref="G2:M2"/>
    <mergeCell ref="W2:Y2"/>
    <mergeCell ref="CP2:CS2"/>
    <mergeCell ref="CU2:CX2"/>
    <mergeCell ref="O2:Q2"/>
    <mergeCell ref="R2:V2"/>
    <mergeCell ref="AC2:AK2"/>
    <mergeCell ref="AN2:AX2"/>
    <mergeCell ref="Z2:AB2"/>
    <mergeCell ref="AY2:BG2"/>
    <mergeCell ref="BH2:BN2"/>
    <mergeCell ref="B1:AB1"/>
    <mergeCell ref="CN1:DF1"/>
    <mergeCell ref="BQ1:CM1"/>
    <mergeCell ref="AY1:BP1"/>
    <mergeCell ref="AC1:AX1"/>
    <mergeCell ref="BR2:BX2"/>
    <mergeCell ref="BY2:CJ2"/>
    <mergeCell ref="CK2:CM2"/>
    <mergeCell ref="DF2:DF3"/>
    <mergeCell ref="DA2:DD2"/>
    <mergeCell ref="DE2:DE3"/>
  </mergeCells>
  <printOptions horizontalCentered="1" verticalCentered="1"/>
  <pageMargins left="7.874015748031496E-2" right="7.874015748031496E-2" top="7.874015748031496E-2" bottom="7.874015748031496E-2" header="3.937007874015748E-2" footer="3.937007874015748E-2"/>
  <pageSetup scale="60" orientation="landscape" r:id="rId1"/>
  <headerFooter alignWithMargins="0"/>
  <rowBreaks count="1" manualBreakCount="1">
    <brk id="58" min="1" max="109" man="1"/>
  </rowBreaks>
  <colBreaks count="4" manualBreakCount="4">
    <brk id="28" max="113" man="1"/>
    <brk id="50" max="113" man="1"/>
    <brk id="68" max="113" man="1"/>
    <brk id="91" max="113"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ADD8E6"/>
  </sheetPr>
  <dimension ref="A1:L64"/>
  <sheetViews>
    <sheetView view="pageBreakPreview" zoomScaleNormal="100" zoomScaleSheetLayoutView="100" workbookViewId="0"/>
  </sheetViews>
  <sheetFormatPr defaultColWidth="9.140625" defaultRowHeight="12" x14ac:dyDescent="0.2"/>
  <cols>
    <col min="1" max="1" width="9.140625" style="70"/>
    <col min="2" max="2" width="11" style="62" customWidth="1"/>
    <col min="3" max="3" width="30.42578125" style="62" customWidth="1"/>
    <col min="4" max="4" width="7.7109375" style="70" customWidth="1"/>
    <col min="5" max="6" width="9.140625" style="70" customWidth="1"/>
    <col min="7" max="7" width="9.140625" style="70" bestFit="1" customWidth="1"/>
    <col min="8" max="10" width="8.28515625" style="70" customWidth="1"/>
    <col min="11" max="12" width="9.7109375" style="70" customWidth="1"/>
    <col min="13" max="16384" width="9.140625" style="70"/>
  </cols>
  <sheetData>
    <row r="1" spans="1:12" ht="22.5" customHeight="1" x14ac:dyDescent="0.2">
      <c r="B1" s="359" t="s">
        <v>670</v>
      </c>
      <c r="C1" s="360"/>
      <c r="D1" s="360"/>
      <c r="E1" s="360"/>
      <c r="F1" s="360"/>
      <c r="G1" s="360"/>
      <c r="H1" s="360"/>
      <c r="I1" s="360"/>
      <c r="J1" s="360"/>
      <c r="K1" s="360"/>
      <c r="L1" s="360"/>
    </row>
    <row r="2" spans="1:12" ht="15.75" customHeight="1" x14ac:dyDescent="0.2">
      <c r="B2" s="88"/>
      <c r="C2" s="70"/>
    </row>
    <row r="3" spans="1:12" ht="19.5" customHeight="1" x14ac:dyDescent="0.2">
      <c r="B3" s="72"/>
      <c r="C3" s="72"/>
      <c r="D3" s="361" t="s">
        <v>359</v>
      </c>
      <c r="E3" s="361" t="s">
        <v>1</v>
      </c>
      <c r="F3" s="361"/>
      <c r="G3" s="361"/>
      <c r="H3" s="361" t="s">
        <v>506</v>
      </c>
      <c r="I3" s="361"/>
      <c r="J3" s="361"/>
      <c r="K3" s="361" t="s">
        <v>266</v>
      </c>
      <c r="L3" s="361"/>
    </row>
    <row r="4" spans="1:12" ht="19.5" customHeight="1" x14ac:dyDescent="0.2">
      <c r="B4" s="72" t="s">
        <v>300</v>
      </c>
      <c r="C4" s="72" t="s">
        <v>358</v>
      </c>
      <c r="D4" s="361"/>
      <c r="E4" s="65">
        <v>2022</v>
      </c>
      <c r="F4" s="65">
        <v>2023</v>
      </c>
      <c r="G4" s="65">
        <v>2024</v>
      </c>
      <c r="H4" s="65">
        <v>2022</v>
      </c>
      <c r="I4" s="65">
        <v>2023</v>
      </c>
      <c r="J4" s="65">
        <v>2024</v>
      </c>
      <c r="K4" s="186" t="s">
        <v>631</v>
      </c>
      <c r="L4" s="186" t="s">
        <v>648</v>
      </c>
    </row>
    <row r="5" spans="1:12" ht="15" customHeight="1" x14ac:dyDescent="0.2">
      <c r="A5" s="185"/>
      <c r="B5" s="305" t="s">
        <v>306</v>
      </c>
      <c r="C5" s="187" t="s">
        <v>368</v>
      </c>
      <c r="D5" s="302" t="s">
        <v>271</v>
      </c>
      <c r="E5" s="5">
        <v>526</v>
      </c>
      <c r="F5" s="5">
        <v>19097</v>
      </c>
      <c r="G5" s="5">
        <v>19754</v>
      </c>
      <c r="H5" s="285">
        <v>5.7065488615109551E-2</v>
      </c>
      <c r="I5" s="285">
        <v>1.244465818733</v>
      </c>
      <c r="J5" s="285">
        <v>1.1692569589256616</v>
      </c>
      <c r="K5" s="285">
        <v>3530.6083650190112</v>
      </c>
      <c r="L5" s="285">
        <v>3.4403309420327801</v>
      </c>
    </row>
    <row r="6" spans="1:12" ht="15" customHeight="1" x14ac:dyDescent="0.2">
      <c r="B6" s="305"/>
      <c r="C6" s="187" t="s">
        <v>371</v>
      </c>
      <c r="D6" s="302"/>
      <c r="E6" s="5">
        <v>23167</v>
      </c>
      <c r="F6" s="5">
        <v>36605</v>
      </c>
      <c r="G6" s="5">
        <v>27078</v>
      </c>
      <c r="H6" s="285">
        <v>2.5133767580727056</v>
      </c>
      <c r="I6" s="285">
        <v>2.3853836358968143</v>
      </c>
      <c r="J6" s="285">
        <v>1.6027710809855757</v>
      </c>
      <c r="K6" s="285">
        <v>58.004920792506582</v>
      </c>
      <c r="L6" s="285">
        <v>-26.026499112143149</v>
      </c>
    </row>
    <row r="7" spans="1:12" ht="15" customHeight="1" x14ac:dyDescent="0.2">
      <c r="B7" s="305"/>
      <c r="C7" s="187" t="s">
        <v>370</v>
      </c>
      <c r="D7" s="302"/>
      <c r="E7" s="5">
        <v>39</v>
      </c>
      <c r="F7" s="286"/>
      <c r="G7" s="286"/>
      <c r="H7" s="285">
        <v>4.2310913611963361E-3</v>
      </c>
      <c r="I7" s="285"/>
      <c r="J7" s="285"/>
      <c r="K7" s="285">
        <v>-100</v>
      </c>
      <c r="L7" s="285"/>
    </row>
    <row r="8" spans="1:12" ht="15" customHeight="1" x14ac:dyDescent="0.2">
      <c r="B8" s="305"/>
      <c r="C8" s="187" t="s">
        <v>369</v>
      </c>
      <c r="D8" s="302"/>
      <c r="E8" s="5">
        <v>479</v>
      </c>
      <c r="F8" s="5">
        <v>1614</v>
      </c>
      <c r="G8" s="5">
        <v>214</v>
      </c>
      <c r="H8" s="285">
        <v>5.1966481077257556E-2</v>
      </c>
      <c r="I8" s="285">
        <v>0.10517713941640372</v>
      </c>
      <c r="J8" s="285">
        <v>1.2666851736868056E-2</v>
      </c>
      <c r="K8" s="285">
        <v>236.95198329853864</v>
      </c>
      <c r="L8" s="285">
        <v>-86.741016109045844</v>
      </c>
    </row>
    <row r="9" spans="1:12" ht="15" customHeight="1" x14ac:dyDescent="0.2">
      <c r="B9" s="305"/>
      <c r="C9" s="187" t="s">
        <v>620</v>
      </c>
      <c r="D9" s="302"/>
      <c r="E9" s="5">
        <v>978</v>
      </c>
      <c r="F9" s="286"/>
      <c r="G9" s="286"/>
      <c r="H9" s="285">
        <v>0.10610275259615426</v>
      </c>
      <c r="I9" s="285"/>
      <c r="J9" s="285"/>
      <c r="K9" s="285">
        <v>-100</v>
      </c>
      <c r="L9" s="285"/>
    </row>
    <row r="10" spans="1:12" ht="15" customHeight="1" x14ac:dyDescent="0.2">
      <c r="B10" s="305"/>
      <c r="C10" s="97" t="s">
        <v>17</v>
      </c>
      <c r="D10" s="188" t="s">
        <v>264</v>
      </c>
      <c r="E10" s="189">
        <v>25189</v>
      </c>
      <c r="F10" s="189">
        <v>57316</v>
      </c>
      <c r="G10" s="189">
        <v>47046</v>
      </c>
      <c r="H10" s="190">
        <v>2.7327425717224232</v>
      </c>
      <c r="I10" s="190">
        <v>3.735026594046218</v>
      </c>
      <c r="J10" s="190">
        <v>2.7846948916481056</v>
      </c>
      <c r="K10" s="190">
        <v>127.54376910556195</v>
      </c>
      <c r="L10" s="190">
        <v>-17.91820783027427</v>
      </c>
    </row>
    <row r="11" spans="1:12" ht="15" customHeight="1" x14ac:dyDescent="0.2">
      <c r="B11" s="305" t="s">
        <v>309</v>
      </c>
      <c r="C11" s="187" t="s">
        <v>633</v>
      </c>
      <c r="D11" s="302" t="s">
        <v>271</v>
      </c>
      <c r="E11" s="286"/>
      <c r="F11" s="5">
        <v>20</v>
      </c>
      <c r="G11" s="286"/>
      <c r="H11" s="285"/>
      <c r="I11" s="285">
        <v>1.3033102777745195E-3</v>
      </c>
      <c r="J11" s="285"/>
      <c r="K11" s="285"/>
      <c r="L11" s="285">
        <v>-100</v>
      </c>
    </row>
    <row r="12" spans="1:12" ht="15" customHeight="1" x14ac:dyDescent="0.2">
      <c r="B12" s="305"/>
      <c r="C12" s="187" t="s">
        <v>377</v>
      </c>
      <c r="D12" s="302"/>
      <c r="E12" s="286"/>
      <c r="F12" s="286"/>
      <c r="G12" s="5">
        <v>31</v>
      </c>
      <c r="H12" s="285"/>
      <c r="I12" s="285"/>
      <c r="J12" s="285">
        <v>1.8349177749668679E-3</v>
      </c>
      <c r="K12" s="285"/>
      <c r="L12" s="285"/>
    </row>
    <row r="13" spans="1:12" ht="15" customHeight="1" x14ac:dyDescent="0.2">
      <c r="B13" s="305"/>
      <c r="C13" s="187" t="s">
        <v>378</v>
      </c>
      <c r="D13" s="302"/>
      <c r="E13" s="5">
        <v>466697</v>
      </c>
      <c r="F13" s="5">
        <v>732728</v>
      </c>
      <c r="G13" s="5">
        <v>706658</v>
      </c>
      <c r="H13" s="285">
        <v>50.631734487083236</v>
      </c>
      <c r="I13" s="285">
        <v>47.748596660658407</v>
      </c>
      <c r="J13" s="285">
        <v>41.827720162017322</v>
      </c>
      <c r="K13" s="285">
        <v>57.002937666194555</v>
      </c>
      <c r="L13" s="285">
        <v>-3.5579369151990918</v>
      </c>
    </row>
    <row r="14" spans="1:12" ht="15" customHeight="1" x14ac:dyDescent="0.2">
      <c r="B14" s="305"/>
      <c r="C14" s="97" t="s">
        <v>17</v>
      </c>
      <c r="D14" s="188" t="s">
        <v>264</v>
      </c>
      <c r="E14" s="189">
        <v>466697</v>
      </c>
      <c r="F14" s="189">
        <v>732748</v>
      </c>
      <c r="G14" s="189">
        <v>706689</v>
      </c>
      <c r="H14" s="190">
        <v>50.631734487083236</v>
      </c>
      <c r="I14" s="190">
        <v>47.749899970936184</v>
      </c>
      <c r="J14" s="190">
        <v>41.829555079792286</v>
      </c>
      <c r="K14" s="190">
        <v>57.007223101926947</v>
      </c>
      <c r="L14" s="190">
        <v>-3.5563386048136603</v>
      </c>
    </row>
    <row r="15" spans="1:12" ht="15" customHeight="1" x14ac:dyDescent="0.2">
      <c r="B15" s="6" t="s">
        <v>311</v>
      </c>
      <c r="C15" s="97" t="s">
        <v>625</v>
      </c>
      <c r="D15" s="188" t="s">
        <v>271</v>
      </c>
      <c r="E15" s="189">
        <v>5214</v>
      </c>
      <c r="F15" s="189">
        <v>16666</v>
      </c>
      <c r="G15" s="189">
        <v>22291</v>
      </c>
      <c r="H15" s="190">
        <v>0.5656643681353255</v>
      </c>
      <c r="I15" s="190">
        <v>1.086048454469507</v>
      </c>
      <c r="J15" s="190">
        <v>1.3194242619931114</v>
      </c>
      <c r="K15" s="190">
        <v>219.63943229766014</v>
      </c>
      <c r="L15" s="190">
        <v>33.75135005400216</v>
      </c>
    </row>
    <row r="16" spans="1:12" ht="15" customHeight="1" x14ac:dyDescent="0.2">
      <c r="B16" s="6" t="s">
        <v>313</v>
      </c>
      <c r="C16" s="97" t="s">
        <v>384</v>
      </c>
      <c r="D16" s="188" t="s">
        <v>271</v>
      </c>
      <c r="E16" s="189">
        <v>579</v>
      </c>
      <c r="F16" s="189">
        <v>1800</v>
      </c>
      <c r="G16" s="189">
        <v>2436</v>
      </c>
      <c r="H16" s="190">
        <v>6.281543328545329E-2</v>
      </c>
      <c r="I16" s="190">
        <v>0.11729792499970676</v>
      </c>
      <c r="J16" s="190">
        <v>0.14418902257481581</v>
      </c>
      <c r="K16" s="190">
        <v>210.88082901554404</v>
      </c>
      <c r="L16" s="190">
        <v>35.333333333333336</v>
      </c>
    </row>
    <row r="17" spans="2:12" ht="15" customHeight="1" x14ac:dyDescent="0.2">
      <c r="B17" s="305" t="s">
        <v>314</v>
      </c>
      <c r="C17" s="187" t="s">
        <v>388</v>
      </c>
      <c r="D17" s="302" t="s">
        <v>271</v>
      </c>
      <c r="E17" s="286"/>
      <c r="F17" s="286"/>
      <c r="G17" s="5">
        <v>63</v>
      </c>
      <c r="H17" s="285"/>
      <c r="I17" s="285"/>
      <c r="J17" s="285">
        <v>3.7290264459004089E-3</v>
      </c>
      <c r="K17" s="285"/>
      <c r="L17" s="285"/>
    </row>
    <row r="18" spans="2:12" ht="15" customHeight="1" x14ac:dyDescent="0.2">
      <c r="B18" s="305"/>
      <c r="C18" s="187" t="s">
        <v>391</v>
      </c>
      <c r="D18" s="302"/>
      <c r="E18" s="5">
        <v>6390</v>
      </c>
      <c r="F18" s="5">
        <v>10767</v>
      </c>
      <c r="G18" s="5">
        <v>16336</v>
      </c>
      <c r="H18" s="285">
        <v>0.69324804610370727</v>
      </c>
      <c r="I18" s="285">
        <v>0.70163708803991254</v>
      </c>
      <c r="J18" s="285">
        <v>0.96694247651157272</v>
      </c>
      <c r="K18" s="285">
        <v>68.497652582159631</v>
      </c>
      <c r="L18" s="285">
        <v>51.722856877496049</v>
      </c>
    </row>
    <row r="19" spans="2:12" ht="15" customHeight="1" x14ac:dyDescent="0.2">
      <c r="B19" s="305"/>
      <c r="C19" s="187" t="s">
        <v>386</v>
      </c>
      <c r="D19" s="302"/>
      <c r="E19" s="5">
        <v>4</v>
      </c>
      <c r="F19" s="5">
        <v>34</v>
      </c>
      <c r="G19" s="5">
        <v>178</v>
      </c>
      <c r="H19" s="285">
        <v>4.3395808832782928E-4</v>
      </c>
      <c r="I19" s="285">
        <v>2.2156274722166833E-3</v>
      </c>
      <c r="J19" s="285">
        <v>1.0535979482067822E-2</v>
      </c>
      <c r="K19" s="285">
        <v>750</v>
      </c>
      <c r="L19" s="285">
        <v>423.52941176470586</v>
      </c>
    </row>
    <row r="20" spans="2:12" ht="15" customHeight="1" x14ac:dyDescent="0.2">
      <c r="B20" s="305"/>
      <c r="C20" s="187" t="s">
        <v>622</v>
      </c>
      <c r="D20" s="302"/>
      <c r="E20" s="5">
        <v>381</v>
      </c>
      <c r="F20" s="286"/>
      <c r="G20" s="286"/>
      <c r="H20" s="285">
        <v>4.1334507913225738E-2</v>
      </c>
      <c r="I20" s="285"/>
      <c r="J20" s="285"/>
      <c r="K20" s="285">
        <v>-100</v>
      </c>
      <c r="L20" s="285"/>
    </row>
    <row r="21" spans="2:12" ht="15" customHeight="1" x14ac:dyDescent="0.2">
      <c r="B21" s="305"/>
      <c r="C21" s="187" t="s">
        <v>385</v>
      </c>
      <c r="D21" s="302"/>
      <c r="E21" s="5">
        <v>5</v>
      </c>
      <c r="F21" s="5">
        <v>8</v>
      </c>
      <c r="G21" s="5">
        <v>38</v>
      </c>
      <c r="H21" s="285">
        <v>5.4244761040978667E-4</v>
      </c>
      <c r="I21" s="285">
        <v>5.2132411110980775E-4</v>
      </c>
      <c r="J21" s="285">
        <v>2.2492540467335801E-3</v>
      </c>
      <c r="K21" s="285">
        <v>60</v>
      </c>
      <c r="L21" s="285">
        <v>375</v>
      </c>
    </row>
    <row r="22" spans="2:12" ht="15" customHeight="1" x14ac:dyDescent="0.2">
      <c r="B22" s="305"/>
      <c r="C22" s="187" t="s">
        <v>390</v>
      </c>
      <c r="D22" s="302"/>
      <c r="E22" s="5">
        <v>46</v>
      </c>
      <c r="F22" s="5">
        <v>146</v>
      </c>
      <c r="G22" s="5">
        <v>457</v>
      </c>
      <c r="H22" s="285">
        <v>4.9905180157700365E-3</v>
      </c>
      <c r="I22" s="285">
        <v>9.5141650277539916E-3</v>
      </c>
      <c r="J22" s="285">
        <v>2.7050239456769633E-2</v>
      </c>
      <c r="K22" s="285">
        <v>217.39130434782609</v>
      </c>
      <c r="L22" s="285">
        <v>213.01369863013699</v>
      </c>
    </row>
    <row r="23" spans="2:12" ht="15" customHeight="1" x14ac:dyDescent="0.2">
      <c r="B23" s="305"/>
      <c r="C23" s="187" t="s">
        <v>389</v>
      </c>
      <c r="D23" s="302"/>
      <c r="E23" s="286"/>
      <c r="F23" s="5">
        <v>14</v>
      </c>
      <c r="G23" s="5">
        <v>18</v>
      </c>
      <c r="H23" s="285"/>
      <c r="I23" s="285">
        <v>9.123171944421637E-4</v>
      </c>
      <c r="J23" s="285">
        <v>1.0654361274001168E-3</v>
      </c>
      <c r="K23" s="285"/>
      <c r="L23" s="285">
        <v>28.571428571428573</v>
      </c>
    </row>
    <row r="24" spans="2:12" ht="15" customHeight="1" x14ac:dyDescent="0.2">
      <c r="B24" s="305"/>
      <c r="C24" s="187" t="s">
        <v>387</v>
      </c>
      <c r="D24" s="302"/>
      <c r="E24" s="5">
        <v>13671</v>
      </c>
      <c r="F24" s="5">
        <v>21633</v>
      </c>
      <c r="G24" s="5">
        <v>13983</v>
      </c>
      <c r="H24" s="285">
        <v>1.4831602563824386</v>
      </c>
      <c r="I24" s="285">
        <v>1.409725561954809</v>
      </c>
      <c r="J24" s="285">
        <v>0.82766629830199079</v>
      </c>
      <c r="K24" s="285">
        <v>58.240070221637041</v>
      </c>
      <c r="L24" s="285">
        <v>-35.362640410483984</v>
      </c>
    </row>
    <row r="25" spans="2:12" ht="15" customHeight="1" x14ac:dyDescent="0.2">
      <c r="B25" s="305"/>
      <c r="C25" s="97" t="s">
        <v>17</v>
      </c>
      <c r="D25" s="188" t="s">
        <v>264</v>
      </c>
      <c r="E25" s="189">
        <v>20497</v>
      </c>
      <c r="F25" s="189">
        <v>32602</v>
      </c>
      <c r="G25" s="189">
        <v>31073</v>
      </c>
      <c r="H25" s="190">
        <v>2.2237097341138794</v>
      </c>
      <c r="I25" s="190">
        <v>2.1245260838002444</v>
      </c>
      <c r="J25" s="190">
        <v>1.839238710372435</v>
      </c>
      <c r="K25" s="190">
        <v>59.057423037517687</v>
      </c>
      <c r="L25" s="190">
        <v>-4.6898963253788111</v>
      </c>
    </row>
    <row r="26" spans="2:12" ht="15" customHeight="1" x14ac:dyDescent="0.2">
      <c r="B26" s="6" t="s">
        <v>323</v>
      </c>
      <c r="C26" s="97" t="s">
        <v>406</v>
      </c>
      <c r="D26" s="188" t="s">
        <v>271</v>
      </c>
      <c r="E26" s="189">
        <v>236</v>
      </c>
      <c r="F26" s="189">
        <v>1655</v>
      </c>
      <c r="G26" s="189">
        <v>2503</v>
      </c>
      <c r="H26" s="190">
        <v>2.5603527211341928E-2</v>
      </c>
      <c r="I26" s="190">
        <v>0.10784892548584149</v>
      </c>
      <c r="J26" s="190">
        <v>0.14815481260458291</v>
      </c>
      <c r="K26" s="190">
        <v>601.27118644067798</v>
      </c>
      <c r="L26" s="190">
        <v>51.238670694864048</v>
      </c>
    </row>
    <row r="27" spans="2:12" ht="15" customHeight="1" x14ac:dyDescent="0.2">
      <c r="B27" s="305" t="s">
        <v>328</v>
      </c>
      <c r="C27" s="187" t="s">
        <v>438</v>
      </c>
      <c r="D27" s="302" t="s">
        <v>271</v>
      </c>
      <c r="E27" s="5">
        <v>118637</v>
      </c>
      <c r="F27" s="5">
        <v>277795</v>
      </c>
      <c r="G27" s="5">
        <v>305317</v>
      </c>
      <c r="H27" s="285">
        <v>12.870871431237171</v>
      </c>
      <c r="I27" s="285">
        <v>18.102653930718631</v>
      </c>
      <c r="J27" s="285">
        <v>18.071986783856747</v>
      </c>
      <c r="K27" s="285">
        <v>134.15544897460319</v>
      </c>
      <c r="L27" s="285">
        <v>9.9073057470436829</v>
      </c>
    </row>
    <row r="28" spans="2:12" ht="15" customHeight="1" x14ac:dyDescent="0.2">
      <c r="B28" s="305"/>
      <c r="C28" s="187" t="s">
        <v>437</v>
      </c>
      <c r="D28" s="302"/>
      <c r="E28" s="5">
        <v>11751</v>
      </c>
      <c r="F28" s="5">
        <v>24109</v>
      </c>
      <c r="G28" s="5">
        <v>36221</v>
      </c>
      <c r="H28" s="285">
        <v>1.2748603739850806</v>
      </c>
      <c r="I28" s="285">
        <v>1.5710753743432946</v>
      </c>
      <c r="J28" s="285">
        <v>2.1439534428088685</v>
      </c>
      <c r="K28" s="285">
        <v>105.16551782826994</v>
      </c>
      <c r="L28" s="285">
        <v>50.238500145174001</v>
      </c>
    </row>
    <row r="29" spans="2:12" ht="15" customHeight="1" x14ac:dyDescent="0.2">
      <c r="B29" s="305"/>
      <c r="C29" s="97" t="s">
        <v>17</v>
      </c>
      <c r="D29" s="188" t="s">
        <v>264</v>
      </c>
      <c r="E29" s="189">
        <v>130388</v>
      </c>
      <c r="F29" s="189">
        <v>301904</v>
      </c>
      <c r="G29" s="189">
        <v>341538</v>
      </c>
      <c r="H29" s="190">
        <v>14.145731805222251</v>
      </c>
      <c r="I29" s="190">
        <v>19.673729305061926</v>
      </c>
      <c r="J29" s="190">
        <v>20.215940226665616</v>
      </c>
      <c r="K29" s="190">
        <v>131.54278001043042</v>
      </c>
      <c r="L29" s="190">
        <v>13.128014203190418</v>
      </c>
    </row>
    <row r="30" spans="2:12" ht="15" customHeight="1" x14ac:dyDescent="0.2">
      <c r="B30" s="305" t="s">
        <v>329</v>
      </c>
      <c r="C30" s="187" t="s">
        <v>439</v>
      </c>
      <c r="D30" s="302" t="s">
        <v>271</v>
      </c>
      <c r="E30" s="5">
        <v>7771</v>
      </c>
      <c r="F30" s="5">
        <v>12257</v>
      </c>
      <c r="G30" s="5">
        <v>16739</v>
      </c>
      <c r="H30" s="285">
        <v>0.84307207609889034</v>
      </c>
      <c r="I30" s="285">
        <v>0.79873370373411423</v>
      </c>
      <c r="J30" s="285">
        <v>0.99079640758614196</v>
      </c>
      <c r="K30" s="285">
        <v>57.727448204864238</v>
      </c>
      <c r="L30" s="285">
        <v>36.566859753610181</v>
      </c>
    </row>
    <row r="31" spans="2:12" ht="15" customHeight="1" x14ac:dyDescent="0.2">
      <c r="B31" s="305"/>
      <c r="C31" s="187" t="s">
        <v>443</v>
      </c>
      <c r="D31" s="302"/>
      <c r="E31" s="5">
        <v>4673</v>
      </c>
      <c r="F31" s="5">
        <v>6420</v>
      </c>
      <c r="G31" s="5">
        <v>4595</v>
      </c>
      <c r="H31" s="285">
        <v>0.50697153668898653</v>
      </c>
      <c r="I31" s="285">
        <v>0.41836259916562074</v>
      </c>
      <c r="J31" s="285">
        <v>0.27198216696686317</v>
      </c>
      <c r="K31" s="285">
        <v>37.384977530494332</v>
      </c>
      <c r="L31" s="285">
        <v>-28.426791277258566</v>
      </c>
    </row>
    <row r="32" spans="2:12" ht="15" customHeight="1" x14ac:dyDescent="0.2">
      <c r="B32" s="305"/>
      <c r="C32" s="187" t="s">
        <v>440</v>
      </c>
      <c r="D32" s="302"/>
      <c r="E32" s="5">
        <v>33572</v>
      </c>
      <c r="F32" s="5">
        <v>37700</v>
      </c>
      <c r="G32" s="5">
        <v>143608</v>
      </c>
      <c r="H32" s="285">
        <v>3.6422102353354715</v>
      </c>
      <c r="I32" s="285">
        <v>2.4567398736049695</v>
      </c>
      <c r="J32" s="285">
        <v>8.5002861879819989</v>
      </c>
      <c r="K32" s="285">
        <v>12.295960919814132</v>
      </c>
      <c r="L32" s="285">
        <v>280.92307692307691</v>
      </c>
    </row>
    <row r="33" spans="2:12" ht="15" customHeight="1" x14ac:dyDescent="0.2">
      <c r="B33" s="305"/>
      <c r="C33" s="97" t="s">
        <v>17</v>
      </c>
      <c r="D33" s="188" t="s">
        <v>264</v>
      </c>
      <c r="E33" s="189">
        <v>46016</v>
      </c>
      <c r="F33" s="189">
        <v>56377</v>
      </c>
      <c r="G33" s="189">
        <v>164942</v>
      </c>
      <c r="H33" s="190">
        <v>4.9922538481233483</v>
      </c>
      <c r="I33" s="190">
        <v>3.6738361765047043</v>
      </c>
      <c r="J33" s="190">
        <v>9.763064762535004</v>
      </c>
      <c r="K33" s="190">
        <v>22.516081363004172</v>
      </c>
      <c r="L33" s="190">
        <v>192.56966493428172</v>
      </c>
    </row>
    <row r="34" spans="2:12" ht="15" customHeight="1" x14ac:dyDescent="0.2">
      <c r="B34" s="6" t="s">
        <v>332</v>
      </c>
      <c r="C34" s="97" t="s">
        <v>447</v>
      </c>
      <c r="D34" s="188" t="s">
        <v>271</v>
      </c>
      <c r="E34" s="99"/>
      <c r="F34" s="99"/>
      <c r="G34" s="189">
        <v>4</v>
      </c>
      <c r="H34" s="190"/>
      <c r="I34" s="190"/>
      <c r="J34" s="190">
        <v>2.3676358386669262E-4</v>
      </c>
      <c r="K34" s="190"/>
      <c r="L34" s="190"/>
    </row>
    <row r="35" spans="2:12" ht="15" customHeight="1" x14ac:dyDescent="0.2">
      <c r="B35" s="305" t="s">
        <v>342</v>
      </c>
      <c r="C35" s="187" t="s">
        <v>458</v>
      </c>
      <c r="D35" s="302" t="s">
        <v>271</v>
      </c>
      <c r="E35" s="5">
        <v>84173</v>
      </c>
      <c r="F35" s="5">
        <v>95649</v>
      </c>
      <c r="G35" s="5">
        <v>90711</v>
      </c>
      <c r="H35" s="285">
        <v>9.1318885422045941</v>
      </c>
      <c r="I35" s="285">
        <v>6.2330162379427509</v>
      </c>
      <c r="J35" s="285">
        <v>5.3692653640328887</v>
      </c>
      <c r="K35" s="285">
        <v>13.6338255735212</v>
      </c>
      <c r="L35" s="285">
        <v>-5.1626258507668661</v>
      </c>
    </row>
    <row r="36" spans="2:12" ht="15" customHeight="1" x14ac:dyDescent="0.2">
      <c r="B36" s="305"/>
      <c r="C36" s="187" t="s">
        <v>467</v>
      </c>
      <c r="D36" s="302"/>
      <c r="E36" s="5">
        <v>181</v>
      </c>
      <c r="F36" s="286"/>
      <c r="G36" s="286"/>
      <c r="H36" s="285">
        <v>1.9636603496834274E-2</v>
      </c>
      <c r="I36" s="285"/>
      <c r="J36" s="285"/>
      <c r="K36" s="285">
        <v>-100</v>
      </c>
      <c r="L36" s="285"/>
    </row>
    <row r="37" spans="2:12" ht="15" customHeight="1" x14ac:dyDescent="0.2">
      <c r="B37" s="305"/>
      <c r="C37" s="187" t="s">
        <v>465</v>
      </c>
      <c r="D37" s="302"/>
      <c r="E37" s="5">
        <v>1507</v>
      </c>
      <c r="F37" s="286"/>
      <c r="G37" s="286"/>
      <c r="H37" s="285">
        <v>0.16349370977750968</v>
      </c>
      <c r="I37" s="285"/>
      <c r="J37" s="285"/>
      <c r="K37" s="285">
        <v>-100</v>
      </c>
      <c r="L37" s="285"/>
    </row>
    <row r="38" spans="2:12" ht="15" customHeight="1" x14ac:dyDescent="0.2">
      <c r="B38" s="305"/>
      <c r="C38" s="187" t="s">
        <v>464</v>
      </c>
      <c r="D38" s="302"/>
      <c r="E38" s="5">
        <v>36116</v>
      </c>
      <c r="F38" s="5">
        <v>61650</v>
      </c>
      <c r="G38" s="5">
        <v>91549</v>
      </c>
      <c r="H38" s="285">
        <v>3.9182075795119706</v>
      </c>
      <c r="I38" s="285">
        <v>4.017453931239956</v>
      </c>
      <c r="J38" s="285">
        <v>5.418867334852961</v>
      </c>
      <c r="K38" s="285">
        <v>70.699966773729102</v>
      </c>
      <c r="L38" s="285">
        <v>48.497972424979721</v>
      </c>
    </row>
    <row r="39" spans="2:12" ht="15" customHeight="1" x14ac:dyDescent="0.2">
      <c r="B39" s="305"/>
      <c r="C39" s="187" t="s">
        <v>459</v>
      </c>
      <c r="D39" s="302"/>
      <c r="E39" s="5">
        <v>216</v>
      </c>
      <c r="F39" s="5">
        <v>167</v>
      </c>
      <c r="G39" s="5">
        <v>18</v>
      </c>
      <c r="H39" s="285">
        <v>2.3433736769702781E-2</v>
      </c>
      <c r="I39" s="285">
        <v>1.0882640819417238E-2</v>
      </c>
      <c r="J39" s="285">
        <v>1.0654361274001168E-3</v>
      </c>
      <c r="K39" s="285">
        <v>-22.685185185185187</v>
      </c>
      <c r="L39" s="285">
        <v>-89.221556886227546</v>
      </c>
    </row>
    <row r="40" spans="2:12" ht="15" customHeight="1" x14ac:dyDescent="0.2">
      <c r="B40" s="305"/>
      <c r="C40" s="187" t="s">
        <v>460</v>
      </c>
      <c r="D40" s="302"/>
      <c r="E40" s="5">
        <v>75032</v>
      </c>
      <c r="F40" s="5">
        <v>117915</v>
      </c>
      <c r="G40" s="5">
        <v>137973</v>
      </c>
      <c r="H40" s="285">
        <v>8.1401858208534215</v>
      </c>
      <c r="I40" s="285">
        <v>7.6839915701891233</v>
      </c>
      <c r="J40" s="285">
        <v>8.166745489209795</v>
      </c>
      <c r="K40" s="285">
        <v>57.152948075487792</v>
      </c>
      <c r="L40" s="285">
        <v>17.010558453123011</v>
      </c>
    </row>
    <row r="41" spans="2:12" ht="15" customHeight="1" x14ac:dyDescent="0.2">
      <c r="B41" s="305"/>
      <c r="C41" s="97" t="s">
        <v>17</v>
      </c>
      <c r="D41" s="188" t="s">
        <v>264</v>
      </c>
      <c r="E41" s="189">
        <v>197225</v>
      </c>
      <c r="F41" s="189">
        <v>275381</v>
      </c>
      <c r="G41" s="189">
        <v>320251</v>
      </c>
      <c r="H41" s="190">
        <v>21.396845992614033</v>
      </c>
      <c r="I41" s="190">
        <v>17.945344380191248</v>
      </c>
      <c r="J41" s="190">
        <v>18.955943624223046</v>
      </c>
      <c r="K41" s="190">
        <v>39.627836227658769</v>
      </c>
      <c r="L41" s="190">
        <v>16.293789331871118</v>
      </c>
    </row>
    <row r="42" spans="2:12" ht="15" customHeight="1" x14ac:dyDescent="0.2">
      <c r="B42" s="305" t="s">
        <v>344</v>
      </c>
      <c r="C42" s="187" t="s">
        <v>471</v>
      </c>
      <c r="D42" s="302" t="s">
        <v>271</v>
      </c>
      <c r="E42" s="5">
        <v>9</v>
      </c>
      <c r="F42" s="286"/>
      <c r="G42" s="286"/>
      <c r="H42" s="285">
        <v>9.764056987376159E-4</v>
      </c>
      <c r="I42" s="285"/>
      <c r="J42" s="285"/>
      <c r="K42" s="285">
        <v>-100</v>
      </c>
      <c r="L42" s="285"/>
    </row>
    <row r="43" spans="2:12" ht="15" customHeight="1" x14ac:dyDescent="0.2">
      <c r="B43" s="305"/>
      <c r="C43" s="187" t="s">
        <v>472</v>
      </c>
      <c r="D43" s="302"/>
      <c r="E43" s="5">
        <v>336</v>
      </c>
      <c r="F43" s="5">
        <v>9899</v>
      </c>
      <c r="G43" s="5">
        <v>513</v>
      </c>
      <c r="H43" s="285">
        <v>3.6452479419537664E-2</v>
      </c>
      <c r="I43" s="285">
        <v>0.64507342198449846</v>
      </c>
      <c r="J43" s="285">
        <v>3.0364929630903328E-2</v>
      </c>
      <c r="K43" s="285">
        <v>2846.1309523809523</v>
      </c>
      <c r="L43" s="285">
        <v>-94.817658349328212</v>
      </c>
    </row>
    <row r="44" spans="2:12" ht="15" customHeight="1" x14ac:dyDescent="0.2">
      <c r="B44" s="305"/>
      <c r="C44" s="97" t="s">
        <v>17</v>
      </c>
      <c r="D44" s="188" t="s">
        <v>264</v>
      </c>
      <c r="E44" s="189">
        <v>345</v>
      </c>
      <c r="F44" s="189">
        <v>9899</v>
      </c>
      <c r="G44" s="189">
        <v>513</v>
      </c>
      <c r="H44" s="190">
        <v>3.7428885118275274E-2</v>
      </c>
      <c r="I44" s="190">
        <v>0.64507342198449846</v>
      </c>
      <c r="J44" s="190">
        <v>3.0364929630903328E-2</v>
      </c>
      <c r="K44" s="190">
        <v>2769.2753623188405</v>
      </c>
      <c r="L44" s="190">
        <v>-94.817658349328212</v>
      </c>
    </row>
    <row r="45" spans="2:12" ht="15" customHeight="1" x14ac:dyDescent="0.2">
      <c r="B45" s="305" t="s">
        <v>347</v>
      </c>
      <c r="C45" s="187" t="s">
        <v>477</v>
      </c>
      <c r="D45" s="302" t="s">
        <v>271</v>
      </c>
      <c r="E45" s="5">
        <v>4750</v>
      </c>
      <c r="F45" s="5">
        <v>4934</v>
      </c>
      <c r="G45" s="5">
        <v>5077</v>
      </c>
      <c r="H45" s="285">
        <v>0.5153252298892973</v>
      </c>
      <c r="I45" s="285">
        <v>0.32152664552697396</v>
      </c>
      <c r="J45" s="285">
        <v>0.30051217882279962</v>
      </c>
      <c r="K45" s="285">
        <v>3.8736842105263158</v>
      </c>
      <c r="L45" s="285">
        <v>2.8982569922983381</v>
      </c>
    </row>
    <row r="46" spans="2:12" ht="15" customHeight="1" x14ac:dyDescent="0.2">
      <c r="B46" s="305"/>
      <c r="C46" s="187" t="s">
        <v>360</v>
      </c>
      <c r="D46" s="302"/>
      <c r="E46" s="5">
        <v>479</v>
      </c>
      <c r="F46" s="5">
        <v>378</v>
      </c>
      <c r="G46" s="5">
        <v>310</v>
      </c>
      <c r="H46" s="285">
        <v>5.1966481077257556E-2</v>
      </c>
      <c r="I46" s="285">
        <v>2.463256424993842E-2</v>
      </c>
      <c r="J46" s="285">
        <v>1.8349177749668679E-2</v>
      </c>
      <c r="K46" s="285">
        <v>-21.085594989561585</v>
      </c>
      <c r="L46" s="285">
        <v>-17.989417989417991</v>
      </c>
    </row>
    <row r="47" spans="2:12" ht="15" customHeight="1" x14ac:dyDescent="0.2">
      <c r="B47" s="305"/>
      <c r="C47" s="187" t="s">
        <v>476</v>
      </c>
      <c r="D47" s="302"/>
      <c r="E47" s="5">
        <v>2584</v>
      </c>
      <c r="F47" s="5">
        <v>2870</v>
      </c>
      <c r="G47" s="5">
        <v>2602</v>
      </c>
      <c r="H47" s="285">
        <v>0.28033692505977775</v>
      </c>
      <c r="I47" s="285">
        <v>0.18702502486064354</v>
      </c>
      <c r="J47" s="285">
        <v>0.15401471130528355</v>
      </c>
      <c r="K47" s="285">
        <v>11.06811145510836</v>
      </c>
      <c r="L47" s="285">
        <v>-9.3379790940766547</v>
      </c>
    </row>
    <row r="48" spans="2:12" ht="15" customHeight="1" x14ac:dyDescent="0.2">
      <c r="B48" s="305"/>
      <c r="C48" s="97" t="s">
        <v>17</v>
      </c>
      <c r="D48" s="188" t="s">
        <v>264</v>
      </c>
      <c r="E48" s="189">
        <v>7813</v>
      </c>
      <c r="F48" s="189">
        <v>8182</v>
      </c>
      <c r="G48" s="189">
        <v>7989</v>
      </c>
      <c r="H48" s="190">
        <v>0.84762863602633254</v>
      </c>
      <c r="I48" s="190">
        <v>0.53318423463755593</v>
      </c>
      <c r="J48" s="190">
        <v>0.47287606787775188</v>
      </c>
      <c r="K48" s="190">
        <v>4.722897734544989</v>
      </c>
      <c r="L48" s="190">
        <v>-2.3588364703006599</v>
      </c>
    </row>
    <row r="49" spans="2:12" ht="15" customHeight="1" x14ac:dyDescent="0.2">
      <c r="B49" s="6" t="s">
        <v>348</v>
      </c>
      <c r="C49" s="97" t="s">
        <v>479</v>
      </c>
      <c r="D49" s="188" t="s">
        <v>271</v>
      </c>
      <c r="E49" s="189">
        <v>11602</v>
      </c>
      <c r="F49" s="189">
        <v>13252</v>
      </c>
      <c r="G49" s="189">
        <v>5304</v>
      </c>
      <c r="H49" s="190">
        <v>1.2586954351948689</v>
      </c>
      <c r="I49" s="190">
        <v>0.86357339005339662</v>
      </c>
      <c r="J49" s="190">
        <v>0.31394851220723441</v>
      </c>
      <c r="K49" s="190">
        <v>14.221685916221341</v>
      </c>
      <c r="L49" s="190">
        <v>-59.97585270147902</v>
      </c>
    </row>
    <row r="50" spans="2:12" ht="15" customHeight="1" x14ac:dyDescent="0.2">
      <c r="B50" s="6" t="s">
        <v>352</v>
      </c>
      <c r="C50" s="97" t="s">
        <v>485</v>
      </c>
      <c r="D50" s="188" t="s">
        <v>271</v>
      </c>
      <c r="E50" s="189">
        <v>1869</v>
      </c>
      <c r="F50" s="189">
        <v>3403</v>
      </c>
      <c r="G50" s="189">
        <v>3316</v>
      </c>
      <c r="H50" s="190">
        <v>0.20276691677117825</v>
      </c>
      <c r="I50" s="190">
        <v>0.2217582437633345</v>
      </c>
      <c r="J50" s="190">
        <v>0.1962770110254882</v>
      </c>
      <c r="K50" s="190">
        <v>82.075976457998934</v>
      </c>
      <c r="L50" s="190">
        <v>-2.5565677343520421</v>
      </c>
    </row>
    <row r="51" spans="2:12" ht="15" customHeight="1" x14ac:dyDescent="0.2">
      <c r="B51" s="6" t="s">
        <v>353</v>
      </c>
      <c r="C51" s="97" t="s">
        <v>486</v>
      </c>
      <c r="D51" s="188" t="s">
        <v>271</v>
      </c>
      <c r="E51" s="189">
        <v>4552</v>
      </c>
      <c r="F51" s="189">
        <v>15034</v>
      </c>
      <c r="G51" s="189">
        <v>23862</v>
      </c>
      <c r="H51" s="190">
        <v>0.49384430451706973</v>
      </c>
      <c r="I51" s="190">
        <v>0.97969833580310628</v>
      </c>
      <c r="J51" s="190">
        <v>1.4124131595567548</v>
      </c>
      <c r="K51" s="190">
        <v>230.27240773286468</v>
      </c>
      <c r="L51" s="190">
        <v>58.720234135958492</v>
      </c>
    </row>
    <row r="52" spans="2:12" ht="15" customHeight="1" x14ac:dyDescent="0.2">
      <c r="B52" s="305" t="s">
        <v>357</v>
      </c>
      <c r="C52" s="187" t="s">
        <v>495</v>
      </c>
      <c r="D52" s="302" t="s">
        <v>271</v>
      </c>
      <c r="E52" s="5">
        <v>442</v>
      </c>
      <c r="F52" s="5">
        <v>1462</v>
      </c>
      <c r="G52" s="5">
        <v>1689</v>
      </c>
      <c r="H52" s="285">
        <v>4.7952368760225135E-2</v>
      </c>
      <c r="I52" s="285">
        <v>9.5271981305317374E-2</v>
      </c>
      <c r="J52" s="285">
        <v>9.9973423287710958E-2</v>
      </c>
      <c r="K52" s="285">
        <v>230.76923076923077</v>
      </c>
      <c r="L52" s="285">
        <v>15.526675786593707</v>
      </c>
    </row>
    <row r="53" spans="2:12" ht="15" customHeight="1" x14ac:dyDescent="0.2">
      <c r="B53" s="305"/>
      <c r="C53" s="187" t="s">
        <v>496</v>
      </c>
      <c r="D53" s="302"/>
      <c r="E53" s="5">
        <v>1140</v>
      </c>
      <c r="F53" s="5">
        <v>2641</v>
      </c>
      <c r="G53" s="5">
        <v>2906</v>
      </c>
      <c r="H53" s="285">
        <v>0.12367805517343135</v>
      </c>
      <c r="I53" s="285">
        <v>0.1721021221801253</v>
      </c>
      <c r="J53" s="285">
        <v>0.1720087436791522</v>
      </c>
      <c r="K53" s="285">
        <v>131.66666666666666</v>
      </c>
      <c r="L53" s="285">
        <v>10.034078000757289</v>
      </c>
    </row>
    <row r="54" spans="2:12" ht="15" customHeight="1" x14ac:dyDescent="0.2">
      <c r="B54" s="305"/>
      <c r="C54" s="187" t="s">
        <v>494</v>
      </c>
      <c r="D54" s="302"/>
      <c r="E54" s="5">
        <v>1944</v>
      </c>
      <c r="F54" s="5">
        <v>4232</v>
      </c>
      <c r="G54" s="5">
        <v>5097</v>
      </c>
      <c r="H54" s="285">
        <v>0.21090363092732503</v>
      </c>
      <c r="I54" s="285">
        <v>0.27578045477708835</v>
      </c>
      <c r="J54" s="285">
        <v>0.3016959967421331</v>
      </c>
      <c r="K54" s="285">
        <v>117.6954732510288</v>
      </c>
      <c r="L54" s="285">
        <v>20.439508506616257</v>
      </c>
    </row>
    <row r="55" spans="2:12" ht="15" customHeight="1" x14ac:dyDescent="0.2">
      <c r="B55" s="305"/>
      <c r="C55" s="97" t="s">
        <v>17</v>
      </c>
      <c r="D55" s="200" t="s">
        <v>264</v>
      </c>
      <c r="E55" s="189">
        <v>3526</v>
      </c>
      <c r="F55" s="189">
        <v>8335</v>
      </c>
      <c r="G55" s="189">
        <v>9692</v>
      </c>
      <c r="H55" s="190">
        <v>0.38253405486098152</v>
      </c>
      <c r="I55" s="190">
        <v>0.54315455826253101</v>
      </c>
      <c r="J55" s="190">
        <v>0.57367816370899627</v>
      </c>
      <c r="K55" s="190">
        <v>136.38684061259218</v>
      </c>
      <c r="L55" s="190">
        <v>16.280743851229754</v>
      </c>
    </row>
    <row r="56" spans="2:12" ht="15" customHeight="1" x14ac:dyDescent="0.2">
      <c r="B56" s="80" t="s">
        <v>17</v>
      </c>
      <c r="C56" s="80" t="s">
        <v>264</v>
      </c>
      <c r="D56" s="191"/>
      <c r="E56" s="192">
        <v>921748</v>
      </c>
      <c r="F56" s="192">
        <v>1534554</v>
      </c>
      <c r="G56" s="192">
        <v>1689449</v>
      </c>
      <c r="H56" s="287">
        <v>100</v>
      </c>
      <c r="I56" s="287">
        <v>100</v>
      </c>
      <c r="J56" s="287">
        <v>100</v>
      </c>
      <c r="K56" s="287">
        <v>66.483030068955941</v>
      </c>
      <c r="L56" s="287">
        <v>10.09381227379421</v>
      </c>
    </row>
    <row r="57" spans="2:12" ht="15.95" customHeight="1" x14ac:dyDescent="0.2"/>
    <row r="58" spans="2:12" ht="15.95" customHeight="1" x14ac:dyDescent="0.2"/>
    <row r="59" spans="2:12" ht="15.95" customHeight="1" x14ac:dyDescent="0.2"/>
    <row r="60" spans="2:12" ht="15.95" customHeight="1" x14ac:dyDescent="0.2"/>
    <row r="61" spans="2:12" ht="15.95" customHeight="1" x14ac:dyDescent="0.2"/>
    <row r="62" spans="2:12" ht="15.95" customHeight="1" x14ac:dyDescent="0.2"/>
    <row r="63" spans="2:12" ht="15.95" customHeight="1" x14ac:dyDescent="0.2"/>
    <row r="64" spans="2:12" ht="15.95" customHeight="1" x14ac:dyDescent="0.2"/>
  </sheetData>
  <mergeCells count="23">
    <mergeCell ref="B1:L1"/>
    <mergeCell ref="E3:G3"/>
    <mergeCell ref="H3:J3"/>
    <mergeCell ref="K3:L3"/>
    <mergeCell ref="D3:D4"/>
    <mergeCell ref="B5:B10"/>
    <mergeCell ref="D5:D9"/>
    <mergeCell ref="B11:B14"/>
    <mergeCell ref="D11:D13"/>
    <mergeCell ref="B17:B25"/>
    <mergeCell ref="D17:D24"/>
    <mergeCell ref="B27:B29"/>
    <mergeCell ref="D27:D28"/>
    <mergeCell ref="B30:B33"/>
    <mergeCell ref="D30:D32"/>
    <mergeCell ref="B35:B41"/>
    <mergeCell ref="D35:D40"/>
    <mergeCell ref="B42:B44"/>
    <mergeCell ref="D42:D43"/>
    <mergeCell ref="B45:B48"/>
    <mergeCell ref="D45:D47"/>
    <mergeCell ref="B52:B55"/>
    <mergeCell ref="D52:D54"/>
  </mergeCells>
  <printOptions horizontalCentered="1"/>
  <pageMargins left="0.19685039370078741" right="0.19685039370078741" top="0.15748031496062992" bottom="0.15748031496062992" header="0.15748031496062992" footer="0.15748031496062992"/>
  <pageSetup scale="7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ADD8E6"/>
  </sheetPr>
  <dimension ref="A1:G17"/>
  <sheetViews>
    <sheetView view="pageBreakPreview" zoomScaleNormal="100" zoomScaleSheetLayoutView="100" workbookViewId="0"/>
  </sheetViews>
  <sheetFormatPr defaultColWidth="9.140625" defaultRowHeight="12.75" x14ac:dyDescent="0.2"/>
  <cols>
    <col min="1" max="1" width="9.140625" style="73"/>
    <col min="2" max="2" width="13.7109375" style="27" customWidth="1"/>
    <col min="3" max="5" width="13.7109375" customWidth="1"/>
    <col min="6" max="7" width="15.7109375" customWidth="1"/>
  </cols>
  <sheetData>
    <row r="1" spans="2:7" s="77" customFormat="1" ht="20.100000000000001" customHeight="1" x14ac:dyDescent="0.2">
      <c r="B1" s="303" t="s">
        <v>671</v>
      </c>
      <c r="C1" s="306"/>
      <c r="D1" s="306"/>
      <c r="E1" s="306"/>
      <c r="F1" s="306"/>
      <c r="G1" s="306"/>
    </row>
    <row r="2" spans="2:7" s="77" customFormat="1" ht="20.100000000000001" customHeight="1" x14ac:dyDescent="0.2">
      <c r="B2" s="74"/>
    </row>
    <row r="3" spans="2:7" s="77" customFormat="1" ht="20.100000000000001" customHeight="1" x14ac:dyDescent="0.2">
      <c r="B3" s="76" t="s">
        <v>264</v>
      </c>
      <c r="C3" s="302" t="s">
        <v>1</v>
      </c>
      <c r="D3" s="302"/>
      <c r="E3" s="302"/>
      <c r="F3" s="302" t="s">
        <v>266</v>
      </c>
      <c r="G3" s="302"/>
    </row>
    <row r="4" spans="2:7" s="77" customFormat="1" ht="20.100000000000001" customHeight="1" x14ac:dyDescent="0.2">
      <c r="B4" s="76" t="s">
        <v>265</v>
      </c>
      <c r="C4" s="6">
        <v>2022</v>
      </c>
      <c r="D4" s="6">
        <v>2023</v>
      </c>
      <c r="E4" s="6">
        <v>2024</v>
      </c>
      <c r="F4" s="75" t="s">
        <v>631</v>
      </c>
      <c r="G4" s="75" t="s">
        <v>648</v>
      </c>
    </row>
    <row r="5" spans="2:7" s="77" customFormat="1" ht="20.100000000000001" customHeight="1" x14ac:dyDescent="0.2">
      <c r="B5" s="76" t="s">
        <v>5</v>
      </c>
      <c r="C5" s="7">
        <v>1608241</v>
      </c>
      <c r="D5" s="7">
        <v>2342645</v>
      </c>
      <c r="E5" s="7">
        <v>2405467</v>
      </c>
      <c r="F5" s="19">
        <v>45.665046470025324</v>
      </c>
      <c r="G5" s="19">
        <v>2.6816696511848788</v>
      </c>
    </row>
    <row r="6" spans="2:7" s="77" customFormat="1" ht="20.100000000000001" customHeight="1" x14ac:dyDescent="0.2">
      <c r="B6" s="76" t="s">
        <v>6</v>
      </c>
      <c r="C6" s="7">
        <v>1415758</v>
      </c>
      <c r="D6" s="7">
        <v>1957731</v>
      </c>
      <c r="E6" s="7">
        <v>2187133</v>
      </c>
      <c r="F6" s="19">
        <v>38.281471833463065</v>
      </c>
      <c r="G6" s="19">
        <v>11.717748761193443</v>
      </c>
    </row>
    <row r="7" spans="2:7" s="77" customFormat="1" ht="20.100000000000001" customHeight="1" x14ac:dyDescent="0.2">
      <c r="B7" s="76" t="s">
        <v>7</v>
      </c>
      <c r="C7" s="7">
        <v>1969106</v>
      </c>
      <c r="D7" s="7">
        <v>2310660</v>
      </c>
      <c r="E7" s="7">
        <v>2536887</v>
      </c>
      <c r="F7" s="19">
        <v>17.345638071287173</v>
      </c>
      <c r="G7" s="19">
        <v>9.7905793150009082</v>
      </c>
    </row>
    <row r="8" spans="2:7" s="77" customFormat="1" ht="20.100000000000001" customHeight="1" x14ac:dyDescent="0.2">
      <c r="B8" s="76" t="s">
        <v>8</v>
      </c>
      <c r="C8" s="7">
        <v>2403043</v>
      </c>
      <c r="D8" s="7">
        <v>2977645</v>
      </c>
      <c r="E8" s="7">
        <v>3309360</v>
      </c>
      <c r="F8" s="19">
        <v>23.911432296467439</v>
      </c>
      <c r="G8" s="19">
        <v>11.140179571439846</v>
      </c>
    </row>
    <row r="9" spans="2:7" s="77" customFormat="1" ht="20.100000000000001" customHeight="1" x14ac:dyDescent="0.2">
      <c r="B9" s="76" t="s">
        <v>9</v>
      </c>
      <c r="C9" s="7">
        <v>3500731</v>
      </c>
      <c r="D9" s="7">
        <v>4181534</v>
      </c>
      <c r="E9" s="7">
        <v>4834559</v>
      </c>
      <c r="F9" s="19">
        <v>19.447452546339608</v>
      </c>
      <c r="G9" s="19">
        <v>15.616876485997722</v>
      </c>
    </row>
    <row r="10" spans="2:7" s="77" customFormat="1" ht="20.100000000000001" customHeight="1" x14ac:dyDescent="0.2">
      <c r="B10" s="76" t="s">
        <v>10</v>
      </c>
      <c r="C10" s="7">
        <v>4538431</v>
      </c>
      <c r="D10" s="7">
        <v>5210962</v>
      </c>
      <c r="E10" s="7">
        <v>5609640</v>
      </c>
      <c r="F10" s="19">
        <v>14.81857937247476</v>
      </c>
      <c r="G10" s="19">
        <v>7.6507562327263177</v>
      </c>
    </row>
    <row r="11" spans="2:7" s="77" customFormat="1" ht="20.100000000000001" customHeight="1" x14ac:dyDescent="0.2">
      <c r="B11" s="76" t="s">
        <v>11</v>
      </c>
      <c r="C11" s="7">
        <v>5713250</v>
      </c>
      <c r="D11" s="7">
        <v>6255588</v>
      </c>
      <c r="E11" s="7">
        <v>6498062</v>
      </c>
      <c r="F11" s="19">
        <v>9.4926355401916602</v>
      </c>
      <c r="G11" s="19">
        <v>3.8761184400251425</v>
      </c>
    </row>
    <row r="12" spans="2:7" s="77" customFormat="1" ht="20.100000000000001" customHeight="1" x14ac:dyDescent="0.2">
      <c r="B12" s="76" t="s">
        <v>12</v>
      </c>
      <c r="C12" s="7">
        <v>7101168</v>
      </c>
      <c r="D12" s="7">
        <v>7480707</v>
      </c>
      <c r="E12" s="7">
        <v>7677965</v>
      </c>
      <c r="F12" s="19">
        <v>5.3447404708633846</v>
      </c>
      <c r="G12" s="19">
        <v>2.6368898019933145</v>
      </c>
    </row>
    <row r="13" spans="2:7" s="77" customFormat="1" ht="20.100000000000001" customHeight="1" x14ac:dyDescent="0.2">
      <c r="B13" s="76" t="s">
        <v>13</v>
      </c>
      <c r="C13" s="7">
        <v>5881570</v>
      </c>
      <c r="D13" s="7">
        <v>6078183</v>
      </c>
      <c r="E13" s="7">
        <v>6270742</v>
      </c>
      <c r="F13" s="19">
        <v>3.3428659354560093</v>
      </c>
      <c r="G13" s="19">
        <v>3.168035579053806</v>
      </c>
    </row>
    <row r="14" spans="2:7" s="77" customFormat="1" ht="20.100000000000001" customHeight="1" x14ac:dyDescent="0.2">
      <c r="B14" s="76" t="s">
        <v>14</v>
      </c>
      <c r="C14" s="7">
        <v>5230041</v>
      </c>
      <c r="D14" s="7">
        <v>5556992</v>
      </c>
      <c r="E14" s="7">
        <v>5865050</v>
      </c>
      <c r="F14" s="19">
        <v>6.25140414769215</v>
      </c>
      <c r="G14" s="19">
        <v>5.5436106440318795</v>
      </c>
    </row>
    <row r="15" spans="2:7" s="77" customFormat="1" ht="20.100000000000001" customHeight="1" x14ac:dyDescent="0.2">
      <c r="B15" s="76" t="s">
        <v>15</v>
      </c>
      <c r="C15" s="7">
        <v>2958804</v>
      </c>
      <c r="D15" s="7">
        <v>2973631</v>
      </c>
      <c r="E15" s="7">
        <v>3281809</v>
      </c>
      <c r="F15" s="19">
        <v>0.50111463956382374</v>
      </c>
      <c r="G15" s="19">
        <v>10.363693410513948</v>
      </c>
    </row>
    <row r="16" spans="2:7" s="77" customFormat="1" ht="20.100000000000001" customHeight="1" x14ac:dyDescent="0.2">
      <c r="B16" s="76" t="s">
        <v>16</v>
      </c>
      <c r="C16" s="7">
        <v>2266424</v>
      </c>
      <c r="D16" s="7">
        <v>2323253</v>
      </c>
      <c r="E16" s="7">
        <v>2433547</v>
      </c>
      <c r="F16" s="19">
        <v>2.5074302072339507</v>
      </c>
      <c r="G16" s="19">
        <v>4.7473951394876064</v>
      </c>
    </row>
    <row r="17" spans="2:7" s="77" customFormat="1" ht="20.100000000000001" customHeight="1" x14ac:dyDescent="0.2">
      <c r="B17" s="80" t="s">
        <v>17</v>
      </c>
      <c r="C17" s="137">
        <v>44586567</v>
      </c>
      <c r="D17" s="137">
        <v>49649531</v>
      </c>
      <c r="E17" s="137">
        <v>52910221</v>
      </c>
      <c r="F17" s="81">
        <v>11.355357320961716</v>
      </c>
      <c r="G17" s="81">
        <v>6.5674134968163145</v>
      </c>
    </row>
  </sheetData>
  <mergeCells count="3">
    <mergeCell ref="B1:G1"/>
    <mergeCell ref="C3:E3"/>
    <mergeCell ref="F3:G3"/>
  </mergeCells>
  <printOptions horizontalCentered="1"/>
  <pageMargins left="0.74803149606299213" right="0.74803149606299213" top="0.98425196850393704" bottom="0.98425196850393704" header="0.51181102362204722" footer="0.51181102362204722"/>
  <pageSetup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ADD8E6"/>
  </sheetPr>
  <dimension ref="B1:H119"/>
  <sheetViews>
    <sheetView view="pageBreakPreview" zoomScaleNormal="100" zoomScaleSheetLayoutView="100" workbookViewId="0"/>
  </sheetViews>
  <sheetFormatPr defaultColWidth="9.140625" defaultRowHeight="12" x14ac:dyDescent="0.2"/>
  <cols>
    <col min="1" max="1" width="9.140625" style="70"/>
    <col min="2" max="2" width="43.85546875" style="62" customWidth="1"/>
    <col min="3" max="3" width="11.28515625" style="70" customWidth="1"/>
    <col min="4" max="4" width="11.5703125" style="70" bestFit="1" customWidth="1"/>
    <col min="5" max="6" width="10.5703125" style="70" customWidth="1"/>
    <col min="7" max="7" width="11.85546875" style="70" customWidth="1"/>
    <col min="8" max="8" width="12.28515625" style="70" customWidth="1"/>
    <col min="9" max="9" width="9.140625" style="70" customWidth="1"/>
    <col min="10" max="16384" width="9.140625" style="70"/>
  </cols>
  <sheetData>
    <row r="1" spans="2:8" ht="30" customHeight="1" x14ac:dyDescent="0.2">
      <c r="B1" s="359" t="s">
        <v>672</v>
      </c>
      <c r="C1" s="360"/>
      <c r="D1" s="360"/>
      <c r="E1" s="360"/>
      <c r="F1" s="360"/>
      <c r="G1" s="360"/>
      <c r="H1" s="360"/>
    </row>
    <row r="2" spans="2:8" ht="12.75" customHeight="1" x14ac:dyDescent="0.2">
      <c r="B2" s="88"/>
    </row>
    <row r="3" spans="2:8" s="291" customFormat="1" ht="12.75" customHeight="1" x14ac:dyDescent="0.2">
      <c r="B3" s="362" t="s">
        <v>267</v>
      </c>
      <c r="C3" s="316" t="s">
        <v>268</v>
      </c>
      <c r="D3" s="316"/>
      <c r="E3" s="316"/>
      <c r="F3" s="316"/>
      <c r="G3" s="315" t="s">
        <v>17</v>
      </c>
      <c r="H3" s="316" t="s">
        <v>273</v>
      </c>
    </row>
    <row r="4" spans="2:8" s="291" customFormat="1" ht="12.75" customHeight="1" x14ac:dyDescent="0.2">
      <c r="B4" s="362"/>
      <c r="C4" s="36" t="s">
        <v>296</v>
      </c>
      <c r="D4" s="36" t="s">
        <v>297</v>
      </c>
      <c r="E4" s="36" t="s">
        <v>298</v>
      </c>
      <c r="F4" s="36" t="s">
        <v>299</v>
      </c>
      <c r="G4" s="315"/>
      <c r="H4" s="316"/>
    </row>
    <row r="5" spans="2:8" s="291" customFormat="1" ht="12.75" customHeight="1" x14ac:dyDescent="0.2">
      <c r="B5" s="47" t="s">
        <v>22</v>
      </c>
      <c r="C5" s="368">
        <v>324525</v>
      </c>
      <c r="D5" s="368">
        <v>267</v>
      </c>
      <c r="E5" s="368">
        <v>665</v>
      </c>
      <c r="F5" s="368">
        <v>6</v>
      </c>
      <c r="G5" s="370">
        <v>325463</v>
      </c>
      <c r="H5" s="371">
        <v>0.61512311581537338</v>
      </c>
    </row>
    <row r="6" spans="2:8" s="291" customFormat="1" ht="12.75" customHeight="1" x14ac:dyDescent="0.2">
      <c r="B6" s="47" t="s">
        <v>77</v>
      </c>
      <c r="C6" s="368">
        <v>191992</v>
      </c>
      <c r="D6" s="368">
        <v>337</v>
      </c>
      <c r="E6" s="368">
        <v>7809</v>
      </c>
      <c r="F6" s="369">
        <v>2</v>
      </c>
      <c r="G6" s="370">
        <v>200140</v>
      </c>
      <c r="H6" s="371">
        <v>0.37826339829500993</v>
      </c>
    </row>
    <row r="7" spans="2:8" s="291" customFormat="1" ht="12.75" customHeight="1" x14ac:dyDescent="0.2">
      <c r="B7" s="47" t="s">
        <v>137</v>
      </c>
      <c r="C7" s="368">
        <v>225040</v>
      </c>
      <c r="D7" s="368">
        <v>403</v>
      </c>
      <c r="E7" s="368">
        <v>220</v>
      </c>
      <c r="F7" s="369">
        <v>1</v>
      </c>
      <c r="G7" s="370">
        <v>225664</v>
      </c>
      <c r="H7" s="371">
        <v>0.42650360504069712</v>
      </c>
    </row>
    <row r="8" spans="2:8" s="291" customFormat="1" ht="12.75" customHeight="1" x14ac:dyDescent="0.2">
      <c r="B8" s="47" t="s">
        <v>159</v>
      </c>
      <c r="C8" s="368">
        <v>232522</v>
      </c>
      <c r="D8" s="368">
        <v>819</v>
      </c>
      <c r="E8" s="368">
        <v>2476</v>
      </c>
      <c r="F8" s="368">
        <v>21</v>
      </c>
      <c r="G8" s="370">
        <v>235838</v>
      </c>
      <c r="H8" s="371">
        <v>0.4457324039527259</v>
      </c>
    </row>
    <row r="9" spans="2:8" s="291" customFormat="1" ht="12.75" customHeight="1" x14ac:dyDescent="0.2">
      <c r="B9" s="47" t="s">
        <v>215</v>
      </c>
      <c r="C9" s="368">
        <v>64431</v>
      </c>
      <c r="D9" s="368">
        <v>266</v>
      </c>
      <c r="E9" s="368">
        <v>5563</v>
      </c>
      <c r="F9" s="369">
        <v>23</v>
      </c>
      <c r="G9" s="370">
        <v>70283</v>
      </c>
      <c r="H9" s="371">
        <v>0.13283444799824215</v>
      </c>
    </row>
    <row r="10" spans="2:8" s="291" customFormat="1" ht="12.75" customHeight="1" x14ac:dyDescent="0.2">
      <c r="B10" s="47" t="s">
        <v>222</v>
      </c>
      <c r="C10" s="368">
        <v>15039</v>
      </c>
      <c r="D10" s="368">
        <v>26</v>
      </c>
      <c r="E10" s="368">
        <v>50</v>
      </c>
      <c r="F10" s="369"/>
      <c r="G10" s="370">
        <v>15115</v>
      </c>
      <c r="H10" s="371">
        <v>2.8567259244674105E-2</v>
      </c>
    </row>
    <row r="11" spans="2:8" s="291" customFormat="1" ht="12.75" customHeight="1" x14ac:dyDescent="0.2">
      <c r="B11" s="47" t="s">
        <v>238</v>
      </c>
      <c r="C11" s="368">
        <v>179951</v>
      </c>
      <c r="D11" s="368">
        <v>635</v>
      </c>
      <c r="E11" s="368">
        <v>1182</v>
      </c>
      <c r="F11" s="369">
        <v>12</v>
      </c>
      <c r="G11" s="370">
        <v>181780</v>
      </c>
      <c r="H11" s="371">
        <v>0.34356310853436051</v>
      </c>
    </row>
    <row r="12" spans="2:8" s="291" customFormat="1" ht="12.75" customHeight="1" x14ac:dyDescent="0.2">
      <c r="B12" s="47" t="s">
        <v>274</v>
      </c>
      <c r="C12" s="368">
        <v>198390</v>
      </c>
      <c r="D12" s="368">
        <v>251</v>
      </c>
      <c r="E12" s="368">
        <v>7769</v>
      </c>
      <c r="F12" s="369">
        <v>4</v>
      </c>
      <c r="G12" s="370">
        <v>206414</v>
      </c>
      <c r="H12" s="371">
        <v>0.3901212206238942</v>
      </c>
    </row>
    <row r="13" spans="2:8" s="291" customFormat="1" ht="12.75" customHeight="1" x14ac:dyDescent="0.2">
      <c r="B13" s="55" t="s">
        <v>275</v>
      </c>
      <c r="C13" s="372">
        <v>1431890</v>
      </c>
      <c r="D13" s="372">
        <v>3004</v>
      </c>
      <c r="E13" s="372">
        <v>25734</v>
      </c>
      <c r="F13" s="372">
        <v>69</v>
      </c>
      <c r="G13" s="376">
        <v>1460697</v>
      </c>
      <c r="H13" s="374">
        <v>2.7607085595049772</v>
      </c>
    </row>
    <row r="14" spans="2:8" s="291" customFormat="1" ht="12.75" customHeight="1" x14ac:dyDescent="0.2">
      <c r="B14" s="55" t="s">
        <v>276</v>
      </c>
      <c r="C14" s="372">
        <v>23949</v>
      </c>
      <c r="D14" s="372">
        <v>174</v>
      </c>
      <c r="E14" s="372">
        <v>6361</v>
      </c>
      <c r="F14" s="375">
        <v>17</v>
      </c>
      <c r="G14" s="376">
        <v>30501</v>
      </c>
      <c r="H14" s="374">
        <v>5.7646706862176968E-2</v>
      </c>
    </row>
    <row r="15" spans="2:8" s="291" customFormat="1" ht="12.75" customHeight="1" x14ac:dyDescent="0.2">
      <c r="B15" s="55" t="s">
        <v>277</v>
      </c>
      <c r="C15" s="372">
        <v>39302</v>
      </c>
      <c r="D15" s="372">
        <v>1138</v>
      </c>
      <c r="E15" s="372">
        <v>5303</v>
      </c>
      <c r="F15" s="375">
        <v>6</v>
      </c>
      <c r="G15" s="376">
        <v>45749</v>
      </c>
      <c r="H15" s="374">
        <v>8.6465335308276256E-2</v>
      </c>
    </row>
    <row r="16" spans="2:8" s="291" customFormat="1" ht="12.75" customHeight="1" x14ac:dyDescent="0.2">
      <c r="B16" s="47" t="s">
        <v>28</v>
      </c>
      <c r="C16" s="368">
        <v>44195</v>
      </c>
      <c r="D16" s="368">
        <v>777</v>
      </c>
      <c r="E16" s="368">
        <v>11617</v>
      </c>
      <c r="F16" s="369">
        <v>40</v>
      </c>
      <c r="G16" s="370">
        <v>56629</v>
      </c>
      <c r="H16" s="371">
        <v>0.10702846998125372</v>
      </c>
    </row>
    <row r="17" spans="2:8" s="291" customFormat="1" ht="12.75" customHeight="1" x14ac:dyDescent="0.2">
      <c r="B17" s="47" t="s">
        <v>48</v>
      </c>
      <c r="C17" s="368">
        <v>94573</v>
      </c>
      <c r="D17" s="368">
        <v>995</v>
      </c>
      <c r="E17" s="368">
        <v>24448</v>
      </c>
      <c r="F17" s="369">
        <v>58</v>
      </c>
      <c r="G17" s="370">
        <v>120074</v>
      </c>
      <c r="H17" s="371">
        <v>0.22693913903704918</v>
      </c>
    </row>
    <row r="18" spans="2:8" s="291" customFormat="1" ht="12.75" customHeight="1" x14ac:dyDescent="0.2">
      <c r="B18" s="47" t="s">
        <v>60</v>
      </c>
      <c r="C18" s="368">
        <v>17943</v>
      </c>
      <c r="D18" s="368">
        <v>282</v>
      </c>
      <c r="E18" s="368">
        <v>6406</v>
      </c>
      <c r="F18" s="369">
        <v>41</v>
      </c>
      <c r="G18" s="370">
        <v>24672</v>
      </c>
      <c r="H18" s="371">
        <v>4.6629931861369468E-2</v>
      </c>
    </row>
    <row r="19" spans="2:8" s="291" customFormat="1" ht="12.75" customHeight="1" x14ac:dyDescent="0.2">
      <c r="B19" s="47" t="s">
        <v>62</v>
      </c>
      <c r="C19" s="368">
        <v>60577</v>
      </c>
      <c r="D19" s="368">
        <v>598</v>
      </c>
      <c r="E19" s="368">
        <v>10976</v>
      </c>
      <c r="F19" s="369">
        <v>46</v>
      </c>
      <c r="G19" s="370">
        <v>72197</v>
      </c>
      <c r="H19" s="371">
        <v>0.13645189650596998</v>
      </c>
    </row>
    <row r="20" spans="2:8" s="291" customFormat="1" ht="12.75" customHeight="1" x14ac:dyDescent="0.2">
      <c r="B20" s="47" t="s">
        <v>254</v>
      </c>
      <c r="C20" s="368">
        <v>25718</v>
      </c>
      <c r="D20" s="368">
        <v>88</v>
      </c>
      <c r="E20" s="368">
        <v>1607</v>
      </c>
      <c r="F20" s="369">
        <v>6</v>
      </c>
      <c r="G20" s="370">
        <v>27419</v>
      </c>
      <c r="H20" s="371">
        <v>5.1821745367497139E-2</v>
      </c>
    </row>
    <row r="21" spans="2:8" s="291" customFormat="1" ht="12.75" customHeight="1" x14ac:dyDescent="0.2">
      <c r="B21" s="47" t="s">
        <v>278</v>
      </c>
      <c r="C21" s="368">
        <v>45192</v>
      </c>
      <c r="D21" s="368">
        <v>2719</v>
      </c>
      <c r="E21" s="368">
        <v>7085</v>
      </c>
      <c r="F21" s="369">
        <v>51</v>
      </c>
      <c r="G21" s="370">
        <v>55047</v>
      </c>
      <c r="H21" s="371">
        <v>0.104038499480091</v>
      </c>
    </row>
    <row r="22" spans="2:8" s="291" customFormat="1" ht="12.75" customHeight="1" x14ac:dyDescent="0.2">
      <c r="B22" s="55" t="s">
        <v>279</v>
      </c>
      <c r="C22" s="372">
        <v>288198</v>
      </c>
      <c r="D22" s="372">
        <v>5459</v>
      </c>
      <c r="E22" s="372">
        <v>62139</v>
      </c>
      <c r="F22" s="375">
        <v>242</v>
      </c>
      <c r="G22" s="376">
        <v>356038</v>
      </c>
      <c r="H22" s="374">
        <v>0.67290968223323055</v>
      </c>
    </row>
    <row r="23" spans="2:8" s="291" customFormat="1" ht="12.75" customHeight="1" x14ac:dyDescent="0.2">
      <c r="B23" s="55" t="s">
        <v>280</v>
      </c>
      <c r="C23" s="372">
        <v>351449</v>
      </c>
      <c r="D23" s="372">
        <v>6771</v>
      </c>
      <c r="E23" s="372">
        <v>73803</v>
      </c>
      <c r="F23" s="375">
        <v>265</v>
      </c>
      <c r="G23" s="376">
        <v>432288</v>
      </c>
      <c r="H23" s="374">
        <v>0.8170217244036837</v>
      </c>
    </row>
    <row r="24" spans="2:8" s="291" customFormat="1" ht="12.75" customHeight="1" x14ac:dyDescent="0.2">
      <c r="B24" s="47" t="s">
        <v>36</v>
      </c>
      <c r="C24" s="368">
        <v>26690</v>
      </c>
      <c r="D24" s="368">
        <v>70</v>
      </c>
      <c r="E24" s="368">
        <v>824</v>
      </c>
      <c r="F24" s="369">
        <v>2</v>
      </c>
      <c r="G24" s="370">
        <v>27586</v>
      </c>
      <c r="H24" s="371">
        <v>5.2137374364775384E-2</v>
      </c>
    </row>
    <row r="25" spans="2:8" s="291" customFormat="1" ht="12.75" customHeight="1" x14ac:dyDescent="0.2">
      <c r="B25" s="47" t="s">
        <v>111</v>
      </c>
      <c r="C25" s="368">
        <v>289102</v>
      </c>
      <c r="D25" s="368">
        <v>476</v>
      </c>
      <c r="E25" s="368">
        <v>40161</v>
      </c>
      <c r="F25" s="369">
        <v>17</v>
      </c>
      <c r="G25" s="370">
        <v>329756</v>
      </c>
      <c r="H25" s="371">
        <v>0.6232368600388194</v>
      </c>
    </row>
    <row r="26" spans="2:8" s="291" customFormat="1" ht="12.75" customHeight="1" x14ac:dyDescent="0.2">
      <c r="B26" s="47" t="s">
        <v>112</v>
      </c>
      <c r="C26" s="368">
        <v>180386</v>
      </c>
      <c r="D26" s="368">
        <v>1846</v>
      </c>
      <c r="E26" s="368">
        <v>16875</v>
      </c>
      <c r="F26" s="369">
        <v>13</v>
      </c>
      <c r="G26" s="370">
        <v>199120</v>
      </c>
      <c r="H26" s="371">
        <v>0.37633560441941832</v>
      </c>
    </row>
    <row r="27" spans="2:8" s="291" customFormat="1" ht="12.75" customHeight="1" x14ac:dyDescent="0.2">
      <c r="B27" s="47" t="s">
        <v>113</v>
      </c>
      <c r="C27" s="368">
        <v>1413835</v>
      </c>
      <c r="D27" s="368">
        <v>1856973</v>
      </c>
      <c r="E27" s="368">
        <v>3322</v>
      </c>
      <c r="F27" s="368">
        <v>142</v>
      </c>
      <c r="G27" s="370">
        <v>3274272</v>
      </c>
      <c r="H27" s="371">
        <v>6.1883544202168421</v>
      </c>
    </row>
    <row r="28" spans="2:8" s="291" customFormat="1" ht="12.75" customHeight="1" x14ac:dyDescent="0.2">
      <c r="B28" s="47" t="s">
        <v>144</v>
      </c>
      <c r="C28" s="368">
        <v>89840</v>
      </c>
      <c r="D28" s="368">
        <v>1244</v>
      </c>
      <c r="E28" s="368">
        <v>1732</v>
      </c>
      <c r="F28" s="369">
        <v>227</v>
      </c>
      <c r="G28" s="370">
        <v>93043</v>
      </c>
      <c r="H28" s="371">
        <v>0.17585071133987515</v>
      </c>
    </row>
    <row r="29" spans="2:8" s="291" customFormat="1" ht="12.75" customHeight="1" x14ac:dyDescent="0.2">
      <c r="B29" s="47" t="s">
        <v>178</v>
      </c>
      <c r="C29" s="368">
        <v>136097</v>
      </c>
      <c r="D29" s="368">
        <v>385</v>
      </c>
      <c r="E29" s="368">
        <v>978</v>
      </c>
      <c r="F29" s="369">
        <v>11</v>
      </c>
      <c r="G29" s="370">
        <v>137471</v>
      </c>
      <c r="H29" s="371">
        <v>0.25981936457986066</v>
      </c>
    </row>
    <row r="30" spans="2:8" s="291" customFormat="1" ht="12.75" customHeight="1" x14ac:dyDescent="0.2">
      <c r="B30" s="47" t="s">
        <v>184</v>
      </c>
      <c r="C30" s="368">
        <v>393205</v>
      </c>
      <c r="D30" s="368">
        <v>2680</v>
      </c>
      <c r="E30" s="368">
        <v>15194</v>
      </c>
      <c r="F30" s="369">
        <v>71</v>
      </c>
      <c r="G30" s="370">
        <v>411150</v>
      </c>
      <c r="H30" s="371">
        <v>0.77707103132304056</v>
      </c>
    </row>
    <row r="31" spans="2:8" s="291" customFormat="1" ht="12.75" customHeight="1" x14ac:dyDescent="0.2">
      <c r="B31" s="47" t="s">
        <v>186</v>
      </c>
      <c r="C31" s="368">
        <v>66216</v>
      </c>
      <c r="D31" s="368">
        <v>389</v>
      </c>
      <c r="E31" s="368">
        <v>61927</v>
      </c>
      <c r="F31" s="369">
        <v>5</v>
      </c>
      <c r="G31" s="370">
        <v>128537</v>
      </c>
      <c r="H31" s="371">
        <v>0.24293415822247275</v>
      </c>
    </row>
    <row r="32" spans="2:8" s="291" customFormat="1" ht="12.75" customHeight="1" x14ac:dyDescent="0.2">
      <c r="B32" s="47" t="s">
        <v>209</v>
      </c>
      <c r="C32" s="368">
        <v>36408</v>
      </c>
      <c r="D32" s="368">
        <v>434</v>
      </c>
      <c r="E32" s="368">
        <v>2133</v>
      </c>
      <c r="F32" s="369">
        <v>49</v>
      </c>
      <c r="G32" s="370">
        <v>39024</v>
      </c>
      <c r="H32" s="371">
        <v>7.3755125687341203E-2</v>
      </c>
    </row>
    <row r="33" spans="2:8" s="291" customFormat="1" ht="12.75" customHeight="1" x14ac:dyDescent="0.2">
      <c r="B33" s="47" t="s">
        <v>233</v>
      </c>
      <c r="C33" s="368">
        <v>44731</v>
      </c>
      <c r="D33" s="368">
        <v>416</v>
      </c>
      <c r="E33" s="368">
        <v>1718</v>
      </c>
      <c r="F33" s="369">
        <v>2</v>
      </c>
      <c r="G33" s="370">
        <v>46867</v>
      </c>
      <c r="H33" s="371">
        <v>8.8578348595444348E-2</v>
      </c>
    </row>
    <row r="34" spans="2:8" s="291" customFormat="1" ht="12.75" customHeight="1" x14ac:dyDescent="0.2">
      <c r="B34" s="47" t="s">
        <v>281</v>
      </c>
      <c r="C34" s="368">
        <v>259222</v>
      </c>
      <c r="D34" s="368">
        <v>2940</v>
      </c>
      <c r="E34" s="368">
        <v>11059</v>
      </c>
      <c r="F34" s="368">
        <v>55</v>
      </c>
      <c r="G34" s="370">
        <v>273276</v>
      </c>
      <c r="H34" s="371">
        <v>0.51648999916292171</v>
      </c>
    </row>
    <row r="35" spans="2:8" s="291" customFormat="1" ht="12.75" customHeight="1" x14ac:dyDescent="0.2">
      <c r="B35" s="55" t="s">
        <v>282</v>
      </c>
      <c r="C35" s="372">
        <v>2935732</v>
      </c>
      <c r="D35" s="372">
        <v>1867853</v>
      </c>
      <c r="E35" s="372">
        <v>155923</v>
      </c>
      <c r="F35" s="372">
        <v>594</v>
      </c>
      <c r="G35" s="373">
        <v>4960102</v>
      </c>
      <c r="H35" s="374">
        <v>9.3745629979508109</v>
      </c>
    </row>
    <row r="36" spans="2:8" s="291" customFormat="1" ht="12.75" customHeight="1" x14ac:dyDescent="0.2">
      <c r="B36" s="47" t="s">
        <v>35</v>
      </c>
      <c r="C36" s="368">
        <v>62580</v>
      </c>
      <c r="D36" s="368">
        <v>1596</v>
      </c>
      <c r="E36" s="368">
        <v>449</v>
      </c>
      <c r="F36" s="369">
        <v>2</v>
      </c>
      <c r="G36" s="370">
        <v>64627</v>
      </c>
      <c r="H36" s="371">
        <v>0.12214464195868696</v>
      </c>
    </row>
    <row r="37" spans="2:8" s="291" customFormat="1" ht="12.75" customHeight="1" x14ac:dyDescent="0.2">
      <c r="B37" s="47" t="s">
        <v>114</v>
      </c>
      <c r="C37" s="368">
        <v>486865</v>
      </c>
      <c r="D37" s="368">
        <v>507420</v>
      </c>
      <c r="E37" s="368">
        <v>406</v>
      </c>
      <c r="F37" s="369">
        <v>8</v>
      </c>
      <c r="G37" s="370">
        <v>994699</v>
      </c>
      <c r="H37" s="371">
        <v>1.8799751375069857</v>
      </c>
    </row>
    <row r="38" spans="2:8" s="291" customFormat="1" ht="12.75" customHeight="1" x14ac:dyDescent="0.2">
      <c r="B38" s="47" t="s">
        <v>118</v>
      </c>
      <c r="C38" s="368">
        <v>59396</v>
      </c>
      <c r="D38" s="368">
        <v>17945</v>
      </c>
      <c r="E38" s="368">
        <v>6430</v>
      </c>
      <c r="F38" s="369">
        <v>12</v>
      </c>
      <c r="G38" s="370">
        <v>83783</v>
      </c>
      <c r="H38" s="371">
        <v>0.15834936693989618</v>
      </c>
    </row>
    <row r="39" spans="2:8" s="291" customFormat="1" ht="12.75" customHeight="1" x14ac:dyDescent="0.2">
      <c r="B39" s="47" t="s">
        <v>124</v>
      </c>
      <c r="C39" s="368">
        <v>296867</v>
      </c>
      <c r="D39" s="368">
        <v>7261</v>
      </c>
      <c r="E39" s="368">
        <v>519</v>
      </c>
      <c r="F39" s="369">
        <v>7</v>
      </c>
      <c r="G39" s="370">
        <v>304654</v>
      </c>
      <c r="H39" s="371">
        <v>0.57579423075930825</v>
      </c>
    </row>
    <row r="40" spans="2:8" s="291" customFormat="1" ht="12.75" customHeight="1" x14ac:dyDescent="0.2">
      <c r="B40" s="47" t="s">
        <v>131</v>
      </c>
      <c r="C40" s="368">
        <v>262557</v>
      </c>
      <c r="D40" s="368">
        <v>2211</v>
      </c>
      <c r="E40" s="368">
        <v>969</v>
      </c>
      <c r="F40" s="369">
        <v>1</v>
      </c>
      <c r="G40" s="370">
        <v>265738</v>
      </c>
      <c r="H40" s="371">
        <v>0.50224322442350033</v>
      </c>
    </row>
    <row r="41" spans="2:8" s="291" customFormat="1" ht="12.75" customHeight="1" x14ac:dyDescent="0.2">
      <c r="B41" s="47" t="s">
        <v>134</v>
      </c>
      <c r="C41" s="368">
        <v>255793</v>
      </c>
      <c r="D41" s="368">
        <v>2414</v>
      </c>
      <c r="E41" s="368">
        <v>4205</v>
      </c>
      <c r="F41" s="369">
        <v>9</v>
      </c>
      <c r="G41" s="370">
        <v>262421</v>
      </c>
      <c r="H41" s="371">
        <v>0.49597411433983618</v>
      </c>
    </row>
    <row r="42" spans="2:8" s="291" customFormat="1" ht="12.75" customHeight="1" x14ac:dyDescent="0.2">
      <c r="B42" s="47" t="s">
        <v>191</v>
      </c>
      <c r="C42" s="368">
        <v>57758</v>
      </c>
      <c r="D42" s="368">
        <v>362</v>
      </c>
      <c r="E42" s="368">
        <v>192</v>
      </c>
      <c r="F42" s="369"/>
      <c r="G42" s="370">
        <v>58312</v>
      </c>
      <c r="H42" s="371">
        <v>0.11020932987597992</v>
      </c>
    </row>
    <row r="43" spans="2:8" s="291" customFormat="1" ht="12.75" customHeight="1" x14ac:dyDescent="0.2">
      <c r="B43" s="47" t="s">
        <v>204</v>
      </c>
      <c r="C43" s="368">
        <v>851221</v>
      </c>
      <c r="D43" s="368">
        <v>11779</v>
      </c>
      <c r="E43" s="368">
        <v>3566</v>
      </c>
      <c r="F43" s="369">
        <v>6</v>
      </c>
      <c r="G43" s="370">
        <v>866572</v>
      </c>
      <c r="H43" s="371">
        <v>1.6378158768227409</v>
      </c>
    </row>
    <row r="44" spans="2:8" s="291" customFormat="1" ht="12.75" customHeight="1" x14ac:dyDescent="0.2">
      <c r="B44" s="47" t="s">
        <v>239</v>
      </c>
      <c r="C44" s="368">
        <v>229590</v>
      </c>
      <c r="D44" s="368">
        <v>1580</v>
      </c>
      <c r="E44" s="368">
        <v>27266</v>
      </c>
      <c r="F44" s="369">
        <v>2</v>
      </c>
      <c r="G44" s="370">
        <v>258438</v>
      </c>
      <c r="H44" s="371">
        <v>0.48844626825505039</v>
      </c>
    </row>
    <row r="45" spans="2:8" s="291" customFormat="1" ht="12.75" customHeight="1" x14ac:dyDescent="0.2">
      <c r="B45" s="47" t="s">
        <v>244</v>
      </c>
      <c r="C45" s="368">
        <v>95359</v>
      </c>
      <c r="D45" s="368">
        <v>759</v>
      </c>
      <c r="E45" s="368">
        <v>2441</v>
      </c>
      <c r="F45" s="369"/>
      <c r="G45" s="370">
        <v>98559</v>
      </c>
      <c r="H45" s="371">
        <v>0.18627591822003542</v>
      </c>
    </row>
    <row r="46" spans="2:8" s="291" customFormat="1" ht="12.75" customHeight="1" x14ac:dyDescent="0.2">
      <c r="B46" s="47" t="s">
        <v>261</v>
      </c>
      <c r="C46" s="368">
        <v>32298</v>
      </c>
      <c r="D46" s="368">
        <v>138</v>
      </c>
      <c r="E46" s="368">
        <v>26</v>
      </c>
      <c r="F46" s="369">
        <v>0</v>
      </c>
      <c r="G46" s="370">
        <v>32462</v>
      </c>
      <c r="H46" s="371">
        <v>6.1352985087701678E-2</v>
      </c>
    </row>
    <row r="47" spans="2:8" s="291" customFormat="1" ht="12.75" customHeight="1" x14ac:dyDescent="0.2">
      <c r="B47" s="292" t="s">
        <v>283</v>
      </c>
      <c r="C47" s="368">
        <v>280651</v>
      </c>
      <c r="D47" s="368">
        <v>284502</v>
      </c>
      <c r="E47" s="368">
        <v>8313</v>
      </c>
      <c r="F47" s="368">
        <v>7845</v>
      </c>
      <c r="G47" s="370">
        <v>581311</v>
      </c>
      <c r="H47" s="371">
        <v>1.0986742996216174</v>
      </c>
    </row>
    <row r="48" spans="2:8" s="291" customFormat="1" ht="12.75" customHeight="1" x14ac:dyDescent="0.2">
      <c r="B48" s="55" t="s">
        <v>284</v>
      </c>
      <c r="C48" s="372">
        <v>2970935</v>
      </c>
      <c r="D48" s="372">
        <v>837967</v>
      </c>
      <c r="E48" s="372">
        <v>54782</v>
      </c>
      <c r="F48" s="372">
        <v>7892</v>
      </c>
      <c r="G48" s="373">
        <v>3871576</v>
      </c>
      <c r="H48" s="374">
        <v>7.3172553938113394</v>
      </c>
    </row>
    <row r="49" spans="2:8" s="291" customFormat="1" ht="12.75" customHeight="1" x14ac:dyDescent="0.2">
      <c r="B49" s="55" t="s">
        <v>285</v>
      </c>
      <c r="C49" s="372">
        <v>5906667</v>
      </c>
      <c r="D49" s="372">
        <v>2705820</v>
      </c>
      <c r="E49" s="372">
        <v>210705</v>
      </c>
      <c r="F49" s="372">
        <v>8486</v>
      </c>
      <c r="G49" s="373">
        <v>8831678</v>
      </c>
      <c r="H49" s="374">
        <v>16.691818391762151</v>
      </c>
    </row>
    <row r="50" spans="2:8" s="291" customFormat="1" ht="12.75" customHeight="1" x14ac:dyDescent="0.2">
      <c r="B50" s="47" t="s">
        <v>29</v>
      </c>
      <c r="C50" s="368">
        <v>18536</v>
      </c>
      <c r="D50" s="368">
        <v>13020</v>
      </c>
      <c r="E50" s="368">
        <v>194</v>
      </c>
      <c r="F50" s="369"/>
      <c r="G50" s="370">
        <v>31750</v>
      </c>
      <c r="H50" s="371">
        <v>6.0007309362778885E-2</v>
      </c>
    </row>
    <row r="51" spans="2:8" s="291" customFormat="1" ht="12.75" customHeight="1" x14ac:dyDescent="0.2">
      <c r="B51" s="47" t="s">
        <v>33</v>
      </c>
      <c r="C51" s="368">
        <v>535966</v>
      </c>
      <c r="D51" s="368">
        <v>386861</v>
      </c>
      <c r="E51" s="368">
        <v>31097</v>
      </c>
      <c r="F51" s="368">
        <v>22</v>
      </c>
      <c r="G51" s="370">
        <v>953946</v>
      </c>
      <c r="H51" s="371">
        <v>1.802952212201117</v>
      </c>
    </row>
    <row r="52" spans="2:8" s="291" customFormat="1" ht="12.75" customHeight="1" x14ac:dyDescent="0.2">
      <c r="B52" s="47" t="s">
        <v>38</v>
      </c>
      <c r="C52" s="368">
        <v>301974</v>
      </c>
      <c r="D52" s="368">
        <v>29155</v>
      </c>
      <c r="E52" s="368">
        <v>4050</v>
      </c>
      <c r="F52" s="369">
        <v>44</v>
      </c>
      <c r="G52" s="370">
        <v>335223</v>
      </c>
      <c r="H52" s="371">
        <v>0.63356945721319136</v>
      </c>
    </row>
    <row r="53" spans="2:8" s="291" customFormat="1" ht="12.75" customHeight="1" x14ac:dyDescent="0.2">
      <c r="B53" s="47" t="s">
        <v>93</v>
      </c>
      <c r="C53" s="368">
        <v>145797</v>
      </c>
      <c r="D53" s="368">
        <v>1313534</v>
      </c>
      <c r="E53" s="368">
        <v>9552</v>
      </c>
      <c r="F53" s="368">
        <v>17</v>
      </c>
      <c r="G53" s="370">
        <v>1468900</v>
      </c>
      <c r="H53" s="371">
        <v>2.7762121802515245</v>
      </c>
    </row>
    <row r="54" spans="2:8" s="291" customFormat="1" ht="12.75" customHeight="1" x14ac:dyDescent="0.2">
      <c r="B54" s="47" t="s">
        <v>126</v>
      </c>
      <c r="C54" s="368">
        <v>840203</v>
      </c>
      <c r="D54" s="368">
        <v>20400</v>
      </c>
      <c r="E54" s="368">
        <v>5386</v>
      </c>
      <c r="F54" s="369">
        <v>34</v>
      </c>
      <c r="G54" s="370">
        <v>866023</v>
      </c>
      <c r="H54" s="371">
        <v>1.6367782701191136</v>
      </c>
    </row>
    <row r="55" spans="2:8" s="291" customFormat="1" ht="12.75" customHeight="1" x14ac:dyDescent="0.2">
      <c r="B55" s="47" t="s">
        <v>128</v>
      </c>
      <c r="C55" s="368">
        <v>176764</v>
      </c>
      <c r="D55" s="368">
        <v>6607</v>
      </c>
      <c r="E55" s="368">
        <v>1014</v>
      </c>
      <c r="F55" s="369">
        <v>3</v>
      </c>
      <c r="G55" s="370">
        <v>184388</v>
      </c>
      <c r="H55" s="371">
        <v>0.34849221287508891</v>
      </c>
    </row>
    <row r="56" spans="2:8" s="291" customFormat="1" ht="12.75" customHeight="1" x14ac:dyDescent="0.2">
      <c r="B56" s="47" t="s">
        <v>154</v>
      </c>
      <c r="C56" s="368">
        <v>255382</v>
      </c>
      <c r="D56" s="368">
        <v>71593</v>
      </c>
      <c r="E56" s="368">
        <v>2385</v>
      </c>
      <c r="F56" s="368">
        <v>28</v>
      </c>
      <c r="G56" s="370">
        <v>329388</v>
      </c>
      <c r="H56" s="371">
        <v>0.62254134224840985</v>
      </c>
    </row>
    <row r="57" spans="2:8" s="291" customFormat="1" ht="12.75" customHeight="1" x14ac:dyDescent="0.2">
      <c r="B57" s="47" t="s">
        <v>195</v>
      </c>
      <c r="C57" s="368">
        <v>6352136</v>
      </c>
      <c r="D57" s="368">
        <v>216474</v>
      </c>
      <c r="E57" s="368">
        <v>156754</v>
      </c>
      <c r="F57" s="368">
        <v>646</v>
      </c>
      <c r="G57" s="370">
        <v>6726010</v>
      </c>
      <c r="H57" s="371">
        <v>12.71211851487069</v>
      </c>
    </row>
    <row r="58" spans="2:8" s="291" customFormat="1" ht="12.75" customHeight="1" x14ac:dyDescent="0.2">
      <c r="B58" s="47" t="s">
        <v>231</v>
      </c>
      <c r="C58" s="368">
        <v>34698</v>
      </c>
      <c r="D58" s="368">
        <v>2055</v>
      </c>
      <c r="E58" s="368">
        <v>54</v>
      </c>
      <c r="F58" s="369">
        <v>1</v>
      </c>
      <c r="G58" s="370">
        <v>36808</v>
      </c>
      <c r="H58" s="371">
        <v>6.9566898992918583E-2</v>
      </c>
    </row>
    <row r="59" spans="2:8" s="291" customFormat="1" ht="12.75" customHeight="1" x14ac:dyDescent="0.2">
      <c r="B59" s="47" t="s">
        <v>240</v>
      </c>
      <c r="C59" s="368">
        <v>143220</v>
      </c>
      <c r="D59" s="368">
        <v>11633</v>
      </c>
      <c r="E59" s="368">
        <v>168</v>
      </c>
      <c r="F59" s="369">
        <v>3</v>
      </c>
      <c r="G59" s="370">
        <v>155024</v>
      </c>
      <c r="H59" s="371">
        <v>0.29299442918599794</v>
      </c>
    </row>
    <row r="60" spans="2:8" s="291" customFormat="1" ht="12.75" customHeight="1" x14ac:dyDescent="0.2">
      <c r="B60" s="47" t="s">
        <v>243</v>
      </c>
      <c r="C60" s="368">
        <v>605078</v>
      </c>
      <c r="D60" s="368">
        <v>308322</v>
      </c>
      <c r="E60" s="368">
        <v>31708</v>
      </c>
      <c r="F60" s="368">
        <v>418</v>
      </c>
      <c r="G60" s="370">
        <v>945526</v>
      </c>
      <c r="H60" s="371">
        <v>1.7870384627575078</v>
      </c>
    </row>
    <row r="61" spans="2:8" ht="30" customHeight="1" x14ac:dyDescent="0.2">
      <c r="B61" s="359" t="s">
        <v>672</v>
      </c>
      <c r="C61" s="360"/>
      <c r="D61" s="360"/>
      <c r="E61" s="360"/>
      <c r="F61" s="360"/>
      <c r="G61" s="360"/>
      <c r="H61" s="360"/>
    </row>
    <row r="62" spans="2:8" ht="12.75" customHeight="1" x14ac:dyDescent="0.2">
      <c r="B62" s="93"/>
      <c r="C62" s="92"/>
      <c r="D62" s="92"/>
      <c r="E62" s="92"/>
      <c r="F62" s="92"/>
      <c r="G62" s="92"/>
      <c r="H62" s="92"/>
    </row>
    <row r="63" spans="2:8" s="291" customFormat="1" ht="12.75" customHeight="1" x14ac:dyDescent="0.2">
      <c r="B63" s="362" t="s">
        <v>267</v>
      </c>
      <c r="C63" s="316" t="s">
        <v>268</v>
      </c>
      <c r="D63" s="316"/>
      <c r="E63" s="316"/>
      <c r="F63" s="316"/>
      <c r="G63" s="315" t="s">
        <v>17</v>
      </c>
      <c r="H63" s="316" t="s">
        <v>273</v>
      </c>
    </row>
    <row r="64" spans="2:8" s="291" customFormat="1" ht="12.75" customHeight="1" x14ac:dyDescent="0.2">
      <c r="B64" s="362"/>
      <c r="C64" s="36" t="s">
        <v>296</v>
      </c>
      <c r="D64" s="36" t="s">
        <v>297</v>
      </c>
      <c r="E64" s="36" t="s">
        <v>298</v>
      </c>
      <c r="F64" s="36" t="s">
        <v>299</v>
      </c>
      <c r="G64" s="315"/>
      <c r="H64" s="316"/>
    </row>
    <row r="65" spans="2:8" s="291" customFormat="1" ht="12.75" customHeight="1" x14ac:dyDescent="0.2">
      <c r="B65" s="47" t="s">
        <v>251</v>
      </c>
      <c r="C65" s="368">
        <v>523178</v>
      </c>
      <c r="D65" s="368">
        <v>28990</v>
      </c>
      <c r="E65" s="368">
        <v>1421</v>
      </c>
      <c r="F65" s="369">
        <v>7</v>
      </c>
      <c r="G65" s="370">
        <v>553596</v>
      </c>
      <c r="H65" s="371">
        <v>1.0462931160313997</v>
      </c>
    </row>
    <row r="66" spans="2:8" s="291" customFormat="1" ht="12.75" customHeight="1" x14ac:dyDescent="0.2">
      <c r="B66" s="55" t="s">
        <v>286</v>
      </c>
      <c r="C66" s="372">
        <v>9932932</v>
      </c>
      <c r="D66" s="372">
        <v>2408644</v>
      </c>
      <c r="E66" s="372">
        <v>243783</v>
      </c>
      <c r="F66" s="372">
        <v>1223</v>
      </c>
      <c r="G66" s="373">
        <v>12586582</v>
      </c>
      <c r="H66" s="374">
        <v>23.788564406109739</v>
      </c>
    </row>
    <row r="67" spans="2:8" s="291" customFormat="1" ht="12.75" customHeight="1" x14ac:dyDescent="0.2">
      <c r="B67" s="47" t="s">
        <v>21</v>
      </c>
      <c r="C67" s="368">
        <v>116195</v>
      </c>
      <c r="D67" s="368">
        <v>38766</v>
      </c>
      <c r="E67" s="368">
        <v>5501</v>
      </c>
      <c r="F67" s="369">
        <v>3</v>
      </c>
      <c r="G67" s="370">
        <v>160465</v>
      </c>
      <c r="H67" s="371">
        <v>0.30327788651648235</v>
      </c>
    </row>
    <row r="68" spans="2:8" s="291" customFormat="1" ht="12.75" customHeight="1" x14ac:dyDescent="0.2">
      <c r="B68" s="47" t="s">
        <v>45</v>
      </c>
      <c r="C68" s="368">
        <v>139266</v>
      </c>
      <c r="D68" s="368">
        <v>56257</v>
      </c>
      <c r="E68" s="368">
        <v>1341</v>
      </c>
      <c r="F68" s="368">
        <v>3</v>
      </c>
      <c r="G68" s="370">
        <v>196867</v>
      </c>
      <c r="H68" s="371">
        <v>0.37207744794715564</v>
      </c>
    </row>
    <row r="69" spans="2:8" s="291" customFormat="1" ht="12.75" customHeight="1" x14ac:dyDescent="0.2">
      <c r="B69" s="47" t="s">
        <v>50</v>
      </c>
      <c r="C69" s="368">
        <v>304891</v>
      </c>
      <c r="D69" s="368">
        <v>2584350</v>
      </c>
      <c r="E69" s="368">
        <v>29443</v>
      </c>
      <c r="F69" s="368">
        <v>4841</v>
      </c>
      <c r="G69" s="370">
        <v>2923525</v>
      </c>
      <c r="H69" s="371">
        <v>5.5254446962147448</v>
      </c>
    </row>
    <row r="70" spans="2:8" s="291" customFormat="1" ht="12.75" customHeight="1" x14ac:dyDescent="0.2">
      <c r="B70" s="47" t="s">
        <v>66</v>
      </c>
      <c r="C70" s="368">
        <v>65845</v>
      </c>
      <c r="D70" s="368">
        <v>5149</v>
      </c>
      <c r="E70" s="368">
        <v>5658</v>
      </c>
      <c r="F70" s="368">
        <v>25</v>
      </c>
      <c r="G70" s="370">
        <v>76677</v>
      </c>
      <c r="H70" s="371">
        <v>0.14491906960660778</v>
      </c>
    </row>
    <row r="71" spans="2:8" s="291" customFormat="1" ht="12.75" customHeight="1" x14ac:dyDescent="0.2">
      <c r="B71" s="47" t="s">
        <v>68</v>
      </c>
      <c r="C71" s="368">
        <v>11611</v>
      </c>
      <c r="D71" s="368">
        <v>3156</v>
      </c>
      <c r="E71" s="368">
        <v>2610</v>
      </c>
      <c r="F71" s="369">
        <v>14</v>
      </c>
      <c r="G71" s="370">
        <v>17391</v>
      </c>
      <c r="H71" s="371">
        <v>3.2868885578837402E-2</v>
      </c>
    </row>
    <row r="72" spans="2:8" s="291" customFormat="1" ht="12.75" customHeight="1" x14ac:dyDescent="0.2">
      <c r="B72" s="47" t="s">
        <v>81</v>
      </c>
      <c r="C72" s="368">
        <v>100511</v>
      </c>
      <c r="D72" s="368">
        <v>841</v>
      </c>
      <c r="E72" s="368">
        <v>2345</v>
      </c>
      <c r="F72" s="369">
        <v>4</v>
      </c>
      <c r="G72" s="370">
        <v>103701</v>
      </c>
      <c r="H72" s="371">
        <v>0.19599426734581207</v>
      </c>
    </row>
    <row r="73" spans="2:8" s="291" customFormat="1" ht="12.75" customHeight="1" x14ac:dyDescent="0.2">
      <c r="B73" s="47" t="s">
        <v>130</v>
      </c>
      <c r="C73" s="368">
        <v>143432</v>
      </c>
      <c r="D73" s="368">
        <v>65971</v>
      </c>
      <c r="E73" s="368">
        <v>611</v>
      </c>
      <c r="F73" s="369">
        <v>3</v>
      </c>
      <c r="G73" s="370">
        <v>210017</v>
      </c>
      <c r="H73" s="371">
        <v>0.39693086899032232</v>
      </c>
    </row>
    <row r="74" spans="2:8" s="291" customFormat="1" ht="12.75" customHeight="1" x14ac:dyDescent="0.2">
      <c r="B74" s="47" t="s">
        <v>133</v>
      </c>
      <c r="C74" s="368">
        <v>119783</v>
      </c>
      <c r="D74" s="368">
        <v>1924</v>
      </c>
      <c r="E74" s="368">
        <v>2926</v>
      </c>
      <c r="F74" s="369">
        <v>5</v>
      </c>
      <c r="G74" s="370">
        <v>124638</v>
      </c>
      <c r="H74" s="371">
        <v>0.23556507163332394</v>
      </c>
    </row>
    <row r="75" spans="2:8" s="291" customFormat="1" ht="12.75" customHeight="1" x14ac:dyDescent="0.2">
      <c r="B75" s="47" t="s">
        <v>139</v>
      </c>
      <c r="C75" s="368">
        <v>277479</v>
      </c>
      <c r="D75" s="368">
        <v>2281</v>
      </c>
      <c r="E75" s="368">
        <v>5041</v>
      </c>
      <c r="F75" s="369">
        <v>8</v>
      </c>
      <c r="G75" s="370">
        <v>284809</v>
      </c>
      <c r="H75" s="371">
        <v>0.53828729991507684</v>
      </c>
    </row>
    <row r="76" spans="2:8" s="291" customFormat="1" ht="12.75" customHeight="1" x14ac:dyDescent="0.2">
      <c r="B76" s="47" t="s">
        <v>147</v>
      </c>
      <c r="C76" s="368">
        <v>12739</v>
      </c>
      <c r="D76" s="368">
        <v>157</v>
      </c>
      <c r="E76" s="368">
        <v>2487</v>
      </c>
      <c r="F76" s="369">
        <v>11</v>
      </c>
      <c r="G76" s="370">
        <v>15394</v>
      </c>
      <c r="H76" s="371">
        <v>2.909456756946829E-2</v>
      </c>
    </row>
    <row r="77" spans="2:8" s="291" customFormat="1" ht="12.75" customHeight="1" x14ac:dyDescent="0.2">
      <c r="B77" s="47" t="s">
        <v>157</v>
      </c>
      <c r="C77" s="368">
        <v>22494</v>
      </c>
      <c r="D77" s="368">
        <v>9892</v>
      </c>
      <c r="E77" s="368">
        <v>1935</v>
      </c>
      <c r="F77" s="368">
        <v>3</v>
      </c>
      <c r="G77" s="370">
        <v>34324</v>
      </c>
      <c r="H77" s="371">
        <v>6.4872153907654245E-2</v>
      </c>
    </row>
    <row r="78" spans="2:8" s="291" customFormat="1" ht="12.75" customHeight="1" x14ac:dyDescent="0.2">
      <c r="B78" s="47" t="s">
        <v>174</v>
      </c>
      <c r="C78" s="368">
        <v>92149</v>
      </c>
      <c r="D78" s="368">
        <v>152665</v>
      </c>
      <c r="E78" s="368">
        <v>1813</v>
      </c>
      <c r="F78" s="368">
        <v>3</v>
      </c>
      <c r="G78" s="370">
        <v>246630</v>
      </c>
      <c r="H78" s="371">
        <v>0.46612921915408367</v>
      </c>
    </row>
    <row r="79" spans="2:8" s="291" customFormat="1" ht="12.75" customHeight="1" x14ac:dyDescent="0.2">
      <c r="B79" s="47" t="s">
        <v>194</v>
      </c>
      <c r="C79" s="368">
        <v>691426</v>
      </c>
      <c r="D79" s="368">
        <v>453649</v>
      </c>
      <c r="E79" s="368">
        <v>22440</v>
      </c>
      <c r="F79" s="368">
        <v>435</v>
      </c>
      <c r="G79" s="370">
        <v>1167950</v>
      </c>
      <c r="H79" s="371">
        <v>2.207418487252208</v>
      </c>
    </row>
    <row r="80" spans="2:8" s="291" customFormat="1" ht="12.75" customHeight="1" x14ac:dyDescent="0.2">
      <c r="B80" s="47" t="s">
        <v>206</v>
      </c>
      <c r="C80" s="368">
        <v>170394</v>
      </c>
      <c r="D80" s="368">
        <v>163584</v>
      </c>
      <c r="E80" s="368">
        <v>7720</v>
      </c>
      <c r="F80" s="368">
        <v>225</v>
      </c>
      <c r="G80" s="370">
        <v>341923</v>
      </c>
      <c r="H80" s="371">
        <v>0.6462324169842345</v>
      </c>
    </row>
    <row r="81" spans="2:8" s="291" customFormat="1" ht="12.75" customHeight="1" x14ac:dyDescent="0.2">
      <c r="B81" s="47" t="s">
        <v>211</v>
      </c>
      <c r="C81" s="368">
        <v>52168</v>
      </c>
      <c r="D81" s="368">
        <v>2168</v>
      </c>
      <c r="E81" s="368">
        <v>4309</v>
      </c>
      <c r="F81" s="368">
        <v>12</v>
      </c>
      <c r="G81" s="370">
        <v>58657</v>
      </c>
      <c r="H81" s="371">
        <v>0.11086137780448885</v>
      </c>
    </row>
    <row r="82" spans="2:8" s="291" customFormat="1" ht="12.75" customHeight="1" x14ac:dyDescent="0.2">
      <c r="B82" s="47" t="s">
        <v>287</v>
      </c>
      <c r="C82" s="368">
        <v>3164</v>
      </c>
      <c r="D82" s="368">
        <v>110</v>
      </c>
      <c r="E82" s="368">
        <v>257</v>
      </c>
      <c r="F82" s="368">
        <v>1</v>
      </c>
      <c r="G82" s="370">
        <v>3532</v>
      </c>
      <c r="H82" s="371">
        <v>6.6754587927349614E-3</v>
      </c>
    </row>
    <row r="83" spans="2:8" s="291" customFormat="1" ht="12.75" customHeight="1" x14ac:dyDescent="0.2">
      <c r="B83" s="55" t="s">
        <v>288</v>
      </c>
      <c r="C83" s="372">
        <v>2323547</v>
      </c>
      <c r="D83" s="372">
        <v>3540920</v>
      </c>
      <c r="E83" s="372">
        <v>96437</v>
      </c>
      <c r="F83" s="372">
        <v>5596</v>
      </c>
      <c r="G83" s="373">
        <v>5966500</v>
      </c>
      <c r="H83" s="374">
        <v>11.276649175213235</v>
      </c>
    </row>
    <row r="84" spans="2:8" s="291" customFormat="1" ht="12.75" customHeight="1" x14ac:dyDescent="0.2">
      <c r="B84" s="47" t="s">
        <v>32</v>
      </c>
      <c r="C84" s="368">
        <v>444005</v>
      </c>
      <c r="D84" s="368">
        <v>80424</v>
      </c>
      <c r="E84" s="368">
        <v>21519</v>
      </c>
      <c r="F84" s="368">
        <v>397</v>
      </c>
      <c r="G84" s="370">
        <v>546345</v>
      </c>
      <c r="H84" s="371">
        <v>1.0325887695687379</v>
      </c>
    </row>
    <row r="85" spans="2:8" s="291" customFormat="1" ht="12.75" customHeight="1" x14ac:dyDescent="0.2">
      <c r="B85" s="47" t="s">
        <v>39</v>
      </c>
      <c r="C85" s="368">
        <v>539614</v>
      </c>
      <c r="D85" s="368">
        <v>64475</v>
      </c>
      <c r="E85" s="368">
        <v>27849</v>
      </c>
      <c r="F85" s="368">
        <v>164</v>
      </c>
      <c r="G85" s="370">
        <v>632102</v>
      </c>
      <c r="H85" s="371">
        <v>1.1946689846561027</v>
      </c>
    </row>
    <row r="86" spans="2:8" s="291" customFormat="1" ht="12.75" customHeight="1" x14ac:dyDescent="0.2">
      <c r="B86" s="47" t="s">
        <v>69</v>
      </c>
      <c r="C86" s="368">
        <v>397044</v>
      </c>
      <c r="D86" s="368">
        <v>5439</v>
      </c>
      <c r="E86" s="368">
        <v>7642</v>
      </c>
      <c r="F86" s="368">
        <v>51</v>
      </c>
      <c r="G86" s="370">
        <v>410176</v>
      </c>
      <c r="H86" s="371">
        <v>0.77523017717125009</v>
      </c>
    </row>
    <row r="87" spans="2:8" s="291" customFormat="1" ht="12.75" customHeight="1" x14ac:dyDescent="0.2">
      <c r="B87" s="47" t="s">
        <v>71</v>
      </c>
      <c r="C87" s="368">
        <v>325325</v>
      </c>
      <c r="D87" s="368">
        <v>9531</v>
      </c>
      <c r="E87" s="368">
        <v>10104</v>
      </c>
      <c r="F87" s="368">
        <v>126</v>
      </c>
      <c r="G87" s="370">
        <v>345086</v>
      </c>
      <c r="H87" s="371">
        <v>0.65221046799256421</v>
      </c>
    </row>
    <row r="88" spans="2:8" s="291" customFormat="1" ht="12.75" customHeight="1" x14ac:dyDescent="0.2">
      <c r="B88" s="47" t="s">
        <v>88</v>
      </c>
      <c r="C88" s="368">
        <v>111959</v>
      </c>
      <c r="D88" s="368">
        <v>3989</v>
      </c>
      <c r="E88" s="368">
        <v>7818</v>
      </c>
      <c r="F88" s="369">
        <v>51</v>
      </c>
      <c r="G88" s="370">
        <v>123817</v>
      </c>
      <c r="H88" s="371">
        <v>0.23401338656287224</v>
      </c>
    </row>
    <row r="89" spans="2:8" s="291" customFormat="1" ht="12.75" customHeight="1" x14ac:dyDescent="0.2">
      <c r="B89" s="47" t="s">
        <v>89</v>
      </c>
      <c r="C89" s="368">
        <v>931254</v>
      </c>
      <c r="D89" s="368">
        <v>107509</v>
      </c>
      <c r="E89" s="368">
        <v>51395</v>
      </c>
      <c r="F89" s="368">
        <v>1039</v>
      </c>
      <c r="G89" s="370">
        <v>1091197</v>
      </c>
      <c r="H89" s="371">
        <v>2.0623557781019284</v>
      </c>
    </row>
    <row r="90" spans="2:8" s="291" customFormat="1" ht="12.75" customHeight="1" x14ac:dyDescent="0.2">
      <c r="B90" s="47" t="s">
        <v>94</v>
      </c>
      <c r="C90" s="368">
        <v>5996540</v>
      </c>
      <c r="D90" s="368">
        <v>401065</v>
      </c>
      <c r="E90" s="368">
        <v>227002</v>
      </c>
      <c r="F90" s="368">
        <v>1741</v>
      </c>
      <c r="G90" s="370">
        <v>6626348</v>
      </c>
      <c r="H90" s="371">
        <v>12.523757933273421</v>
      </c>
    </row>
    <row r="91" spans="2:8" s="291" customFormat="1" ht="12.75" customHeight="1" x14ac:dyDescent="0.2">
      <c r="B91" s="47" t="s">
        <v>97</v>
      </c>
      <c r="C91" s="368">
        <v>145720</v>
      </c>
      <c r="D91" s="368">
        <v>471164</v>
      </c>
      <c r="E91" s="368">
        <v>90477</v>
      </c>
      <c r="F91" s="368">
        <v>25</v>
      </c>
      <c r="G91" s="370">
        <v>707386</v>
      </c>
      <c r="H91" s="371">
        <v>1.336955292626731</v>
      </c>
    </row>
    <row r="92" spans="2:8" s="291" customFormat="1" ht="12.75" customHeight="1" x14ac:dyDescent="0.2">
      <c r="B92" s="47" t="s">
        <v>109</v>
      </c>
      <c r="C92" s="368">
        <v>231426</v>
      </c>
      <c r="D92" s="368">
        <v>12646</v>
      </c>
      <c r="E92" s="368">
        <v>7999</v>
      </c>
      <c r="F92" s="368">
        <v>133</v>
      </c>
      <c r="G92" s="370">
        <v>252204</v>
      </c>
      <c r="H92" s="371">
        <v>0.47666404568599324</v>
      </c>
    </row>
    <row r="93" spans="2:8" s="291" customFormat="1" ht="12.75" customHeight="1" x14ac:dyDescent="0.2">
      <c r="B93" s="47" t="s">
        <v>110</v>
      </c>
      <c r="C93" s="368">
        <v>4005</v>
      </c>
      <c r="D93" s="368">
        <v>61</v>
      </c>
      <c r="E93" s="368">
        <v>675</v>
      </c>
      <c r="F93" s="369">
        <v>2</v>
      </c>
      <c r="G93" s="370">
        <v>4743</v>
      </c>
      <c r="H93" s="371">
        <v>8.9642415215011109E-3</v>
      </c>
    </row>
    <row r="94" spans="2:8" s="291" customFormat="1" ht="12.75" customHeight="1" x14ac:dyDescent="0.2">
      <c r="B94" s="47" t="s">
        <v>115</v>
      </c>
      <c r="C94" s="368">
        <v>165436</v>
      </c>
      <c r="D94" s="368">
        <v>1132</v>
      </c>
      <c r="E94" s="368">
        <v>28924</v>
      </c>
      <c r="F94" s="369">
        <v>107</v>
      </c>
      <c r="G94" s="370">
        <v>195599</v>
      </c>
      <c r="H94" s="371">
        <v>0.3696809355606358</v>
      </c>
    </row>
    <row r="95" spans="2:8" s="291" customFormat="1" ht="12.75" customHeight="1" x14ac:dyDescent="0.2">
      <c r="B95" s="47" t="s">
        <v>119</v>
      </c>
      <c r="C95" s="368">
        <v>504283</v>
      </c>
      <c r="D95" s="368">
        <v>15243</v>
      </c>
      <c r="E95" s="368">
        <v>198030</v>
      </c>
      <c r="F95" s="368">
        <v>547</v>
      </c>
      <c r="G95" s="370">
        <v>718103</v>
      </c>
      <c r="H95" s="371">
        <v>1.3572103582784127</v>
      </c>
    </row>
    <row r="96" spans="2:8" s="291" customFormat="1" ht="12.75" customHeight="1" x14ac:dyDescent="0.2">
      <c r="B96" s="47" t="s">
        <v>140</v>
      </c>
      <c r="C96" s="368">
        <v>15816</v>
      </c>
      <c r="D96" s="368">
        <v>376</v>
      </c>
      <c r="E96" s="368">
        <v>1061</v>
      </c>
      <c r="F96" s="369">
        <v>4</v>
      </c>
      <c r="G96" s="370">
        <v>17257</v>
      </c>
      <c r="H96" s="371">
        <v>3.2615626383416543E-2</v>
      </c>
    </row>
    <row r="97" spans="2:8" s="291" customFormat="1" ht="12.75" customHeight="1" x14ac:dyDescent="0.2">
      <c r="B97" s="47" t="s">
        <v>165</v>
      </c>
      <c r="C97" s="368">
        <v>1155611</v>
      </c>
      <c r="D97" s="368">
        <v>102462</v>
      </c>
      <c r="E97" s="368">
        <v>53607</v>
      </c>
      <c r="F97" s="368">
        <v>343</v>
      </c>
      <c r="G97" s="370">
        <v>1312023</v>
      </c>
      <c r="H97" s="371">
        <v>2.479715592191535</v>
      </c>
    </row>
    <row r="98" spans="2:8" s="291" customFormat="1" ht="12.75" customHeight="1" x14ac:dyDescent="0.2">
      <c r="B98" s="47" t="s">
        <v>176</v>
      </c>
      <c r="C98" s="368">
        <v>207969</v>
      </c>
      <c r="D98" s="368">
        <v>6393</v>
      </c>
      <c r="E98" s="368">
        <v>9807</v>
      </c>
      <c r="F98" s="368">
        <v>72</v>
      </c>
      <c r="G98" s="370">
        <v>224241</v>
      </c>
      <c r="H98" s="371">
        <v>0.42381414358484726</v>
      </c>
    </row>
    <row r="99" spans="2:8" s="291" customFormat="1" ht="12.75" customHeight="1" x14ac:dyDescent="0.2">
      <c r="B99" s="47" t="s">
        <v>188</v>
      </c>
      <c r="C99" s="368">
        <v>1727558</v>
      </c>
      <c r="D99" s="368">
        <v>29244</v>
      </c>
      <c r="E99" s="368">
        <v>108887</v>
      </c>
      <c r="F99" s="368">
        <v>116</v>
      </c>
      <c r="G99" s="370">
        <v>1865805</v>
      </c>
      <c r="H99" s="371">
        <v>3.5263602471061311</v>
      </c>
    </row>
    <row r="100" spans="2:8" s="291" customFormat="1" ht="12.75" customHeight="1" x14ac:dyDescent="0.2">
      <c r="B100" s="47" t="s">
        <v>190</v>
      </c>
      <c r="C100" s="368">
        <v>95126</v>
      </c>
      <c r="D100" s="368">
        <v>3604</v>
      </c>
      <c r="E100" s="368">
        <v>14186</v>
      </c>
      <c r="F100" s="368">
        <v>68</v>
      </c>
      <c r="G100" s="370">
        <v>112984</v>
      </c>
      <c r="H100" s="371">
        <v>0.21353908160769164</v>
      </c>
    </row>
    <row r="101" spans="2:8" s="291" customFormat="1" ht="12.75" customHeight="1" x14ac:dyDescent="0.2">
      <c r="B101" s="47" t="s">
        <v>210</v>
      </c>
      <c r="C101" s="368">
        <v>266611</v>
      </c>
      <c r="D101" s="368">
        <v>3668</v>
      </c>
      <c r="E101" s="368">
        <v>3683</v>
      </c>
      <c r="F101" s="368">
        <v>10</v>
      </c>
      <c r="G101" s="370">
        <v>273972</v>
      </c>
      <c r="H101" s="371">
        <v>0.51780543498391363</v>
      </c>
    </row>
    <row r="102" spans="2:8" s="291" customFormat="1" ht="12.75" customHeight="1" x14ac:dyDescent="0.2">
      <c r="B102" s="47" t="s">
        <v>218</v>
      </c>
      <c r="C102" s="368">
        <v>295227</v>
      </c>
      <c r="D102" s="368">
        <v>6201</v>
      </c>
      <c r="E102" s="368">
        <v>80180</v>
      </c>
      <c r="F102" s="369">
        <v>664</v>
      </c>
      <c r="G102" s="370">
        <v>382272</v>
      </c>
      <c r="H102" s="371">
        <v>0.72249178471584918</v>
      </c>
    </row>
    <row r="103" spans="2:8" s="291" customFormat="1" ht="12.75" customHeight="1" x14ac:dyDescent="0.2">
      <c r="B103" s="47" t="s">
        <v>226</v>
      </c>
      <c r="C103" s="368">
        <v>362825</v>
      </c>
      <c r="D103" s="368">
        <v>24893</v>
      </c>
      <c r="E103" s="368">
        <v>10367</v>
      </c>
      <c r="F103" s="368">
        <v>64</v>
      </c>
      <c r="G103" s="370">
        <v>398149</v>
      </c>
      <c r="H103" s="371">
        <v>0.7524992193852299</v>
      </c>
    </row>
    <row r="104" spans="2:8" s="291" customFormat="1" ht="12.75" customHeight="1" x14ac:dyDescent="0.2">
      <c r="B104" s="47" t="s">
        <v>227</v>
      </c>
      <c r="C104" s="368">
        <v>380623</v>
      </c>
      <c r="D104" s="368">
        <v>12656</v>
      </c>
      <c r="E104" s="368">
        <v>15149</v>
      </c>
      <c r="F104" s="368">
        <v>176</v>
      </c>
      <c r="G104" s="370">
        <v>408604</v>
      </c>
      <c r="H104" s="371">
        <v>0.77225910661004427</v>
      </c>
    </row>
    <row r="105" spans="2:8" s="291" customFormat="1" ht="12.75" customHeight="1" x14ac:dyDescent="0.2">
      <c r="B105" s="47" t="s">
        <v>245</v>
      </c>
      <c r="C105" s="368">
        <v>4022549</v>
      </c>
      <c r="D105" s="368">
        <v>41836</v>
      </c>
      <c r="E105" s="368">
        <v>376528</v>
      </c>
      <c r="F105" s="368">
        <v>780</v>
      </c>
      <c r="G105" s="370">
        <v>4441693</v>
      </c>
      <c r="H105" s="371">
        <v>8.3947731006453363</v>
      </c>
    </row>
    <row r="106" spans="2:8" s="291" customFormat="1" ht="12.75" customHeight="1" x14ac:dyDescent="0.2">
      <c r="B106" s="47" t="s">
        <v>547</v>
      </c>
      <c r="C106" s="368"/>
      <c r="D106" s="368"/>
      <c r="E106" s="368"/>
      <c r="F106" s="368"/>
      <c r="G106" s="370"/>
      <c r="H106" s="371"/>
    </row>
    <row r="107" spans="2:8" s="291" customFormat="1" ht="12.75" customHeight="1" x14ac:dyDescent="0.2">
      <c r="B107" s="55" t="s">
        <v>289</v>
      </c>
      <c r="C107" s="372">
        <v>18326526</v>
      </c>
      <c r="D107" s="372">
        <v>1404011</v>
      </c>
      <c r="E107" s="372">
        <v>1352889</v>
      </c>
      <c r="F107" s="372">
        <v>6680</v>
      </c>
      <c r="G107" s="373">
        <v>21090106</v>
      </c>
      <c r="H107" s="374">
        <v>39.860173708214148</v>
      </c>
    </row>
    <row r="108" spans="2:8" s="291" customFormat="1" ht="12.75" customHeight="1" x14ac:dyDescent="0.2">
      <c r="B108" s="55" t="s">
        <v>290</v>
      </c>
      <c r="C108" s="372">
        <v>20650073</v>
      </c>
      <c r="D108" s="372">
        <v>4944931</v>
      </c>
      <c r="E108" s="372">
        <v>1449326</v>
      </c>
      <c r="F108" s="372">
        <v>12276</v>
      </c>
      <c r="G108" s="373">
        <v>27056606</v>
      </c>
      <c r="H108" s="374">
        <v>51.136822883427385</v>
      </c>
    </row>
    <row r="109" spans="2:8" s="291" customFormat="1" ht="12.75" customHeight="1" x14ac:dyDescent="0.2">
      <c r="B109" s="55" t="s">
        <v>291</v>
      </c>
      <c r="C109" s="372">
        <v>830</v>
      </c>
      <c r="D109" s="372">
        <v>130</v>
      </c>
      <c r="E109" s="372">
        <v>127</v>
      </c>
      <c r="F109" s="375"/>
      <c r="G109" s="373">
        <v>1087</v>
      </c>
      <c r="H109" s="374">
        <v>2.0544234733020678E-3</v>
      </c>
    </row>
    <row r="110" spans="2:8" s="291" customFormat="1" ht="12.75" customHeight="1" x14ac:dyDescent="0.2">
      <c r="B110" s="47" t="s">
        <v>31</v>
      </c>
      <c r="C110" s="368">
        <v>150249</v>
      </c>
      <c r="D110" s="368">
        <v>3862</v>
      </c>
      <c r="E110" s="368">
        <v>52403</v>
      </c>
      <c r="F110" s="368">
        <v>351</v>
      </c>
      <c r="G110" s="370">
        <v>206865</v>
      </c>
      <c r="H110" s="371">
        <v>0.39097360791594499</v>
      </c>
    </row>
    <row r="111" spans="2:8" s="291" customFormat="1" ht="12.75" customHeight="1" x14ac:dyDescent="0.2">
      <c r="B111" s="47" t="s">
        <v>55</v>
      </c>
      <c r="C111" s="368">
        <v>218127</v>
      </c>
      <c r="D111" s="368">
        <v>3771</v>
      </c>
      <c r="E111" s="368">
        <v>84139</v>
      </c>
      <c r="F111" s="369">
        <v>173</v>
      </c>
      <c r="G111" s="370">
        <v>306210</v>
      </c>
      <c r="H111" s="371">
        <v>0.57873506141658337</v>
      </c>
    </row>
    <row r="112" spans="2:8" s="291" customFormat="1" ht="12.75" customHeight="1" x14ac:dyDescent="0.2">
      <c r="B112" s="47" t="s">
        <v>123</v>
      </c>
      <c r="C112" s="368">
        <v>122084</v>
      </c>
      <c r="D112" s="368">
        <v>1277</v>
      </c>
      <c r="E112" s="368">
        <v>9158</v>
      </c>
      <c r="F112" s="369">
        <v>431</v>
      </c>
      <c r="G112" s="370">
        <v>132950</v>
      </c>
      <c r="H112" s="371">
        <v>0.25127470172540006</v>
      </c>
    </row>
    <row r="113" spans="2:8" s="291" customFormat="1" ht="12.75" customHeight="1" x14ac:dyDescent="0.2">
      <c r="B113" s="47" t="s">
        <v>152</v>
      </c>
      <c r="C113" s="368">
        <v>96786</v>
      </c>
      <c r="D113" s="368">
        <v>1498</v>
      </c>
      <c r="E113" s="368">
        <v>44561</v>
      </c>
      <c r="F113" s="369">
        <v>44</v>
      </c>
      <c r="G113" s="370">
        <v>142889</v>
      </c>
      <c r="H113" s="371">
        <v>0.2700593520484445</v>
      </c>
    </row>
    <row r="114" spans="2:8" s="291" customFormat="1" ht="12.75" customHeight="1" x14ac:dyDescent="0.2">
      <c r="B114" s="47" t="s">
        <v>167</v>
      </c>
      <c r="C114" s="368">
        <v>25835</v>
      </c>
      <c r="D114" s="368">
        <v>715</v>
      </c>
      <c r="E114" s="368">
        <v>8949</v>
      </c>
      <c r="F114" s="368">
        <v>96</v>
      </c>
      <c r="G114" s="370">
        <v>35595</v>
      </c>
      <c r="H114" s="371">
        <v>6.7274336276161084E-2</v>
      </c>
    </row>
    <row r="115" spans="2:8" s="291" customFormat="1" ht="12.75" customHeight="1" x14ac:dyDescent="0.2">
      <c r="B115" s="47" t="s">
        <v>216</v>
      </c>
      <c r="C115" s="368">
        <v>189480</v>
      </c>
      <c r="D115" s="368">
        <v>7903</v>
      </c>
      <c r="E115" s="368">
        <v>9092</v>
      </c>
      <c r="F115" s="369">
        <v>210</v>
      </c>
      <c r="G115" s="370">
        <v>206685</v>
      </c>
      <c r="H115" s="371">
        <v>0.39063340899672294</v>
      </c>
    </row>
    <row r="116" spans="2:8" s="291" customFormat="1" ht="12.75" customHeight="1" x14ac:dyDescent="0.2">
      <c r="B116" s="47" t="s">
        <v>248</v>
      </c>
      <c r="C116" s="368">
        <v>941554</v>
      </c>
      <c r="D116" s="368">
        <v>15558</v>
      </c>
      <c r="E116" s="368">
        <v>494633</v>
      </c>
      <c r="F116" s="368">
        <v>741</v>
      </c>
      <c r="G116" s="370">
        <v>1452486</v>
      </c>
      <c r="H116" s="371">
        <v>2.7451898188064647</v>
      </c>
    </row>
    <row r="117" spans="2:8" s="291" customFormat="1" ht="12.75" customHeight="1" x14ac:dyDescent="0.2">
      <c r="B117" s="55" t="s">
        <v>292</v>
      </c>
      <c r="C117" s="372">
        <v>1744115</v>
      </c>
      <c r="D117" s="372">
        <v>34584</v>
      </c>
      <c r="E117" s="372">
        <v>702935</v>
      </c>
      <c r="F117" s="372">
        <v>2046</v>
      </c>
      <c r="G117" s="373">
        <v>2483680</v>
      </c>
      <c r="H117" s="374">
        <v>4.6941402871857214</v>
      </c>
    </row>
    <row r="118" spans="2:8" s="291" customFormat="1" ht="12.75" customHeight="1" x14ac:dyDescent="0.2">
      <c r="B118" s="55" t="s">
        <v>293</v>
      </c>
      <c r="C118" s="372">
        <v>56297</v>
      </c>
      <c r="D118" s="372">
        <v>1062</v>
      </c>
      <c r="E118" s="372">
        <v>243</v>
      </c>
      <c r="F118" s="372">
        <v>1</v>
      </c>
      <c r="G118" s="373">
        <v>57603</v>
      </c>
      <c r="H118" s="374">
        <v>0.10886932413304416</v>
      </c>
    </row>
    <row r="119" spans="2:8" s="291" customFormat="1" x14ac:dyDescent="0.2">
      <c r="B119" s="57" t="s">
        <v>294</v>
      </c>
      <c r="C119" s="373">
        <v>40074253</v>
      </c>
      <c r="D119" s="373">
        <v>10104946</v>
      </c>
      <c r="E119" s="373">
        <v>2706656</v>
      </c>
      <c r="F119" s="373">
        <v>24366</v>
      </c>
      <c r="G119" s="373">
        <v>52910221</v>
      </c>
      <c r="H119" s="374">
        <v>100</v>
      </c>
    </row>
  </sheetData>
  <mergeCells count="10">
    <mergeCell ref="B61:H61"/>
    <mergeCell ref="B63:B64"/>
    <mergeCell ref="C63:F63"/>
    <mergeCell ref="G63:G64"/>
    <mergeCell ref="H63:H64"/>
    <mergeCell ref="B1:H1"/>
    <mergeCell ref="C3:F3"/>
    <mergeCell ref="G3:G4"/>
    <mergeCell ref="H3:H4"/>
    <mergeCell ref="B3:B4"/>
  </mergeCells>
  <printOptions horizontalCentered="1"/>
  <pageMargins left="0.59055118110236227" right="0.59055118110236227" top="0.86614173228346458" bottom="0.86614173228346458" header="0.51181102362204722" footer="0.51181102362204722"/>
  <pageSetup scale="85" orientation="portrait" r:id="rId1"/>
  <headerFooter alignWithMargins="0"/>
  <rowBreaks count="1" manualBreakCount="1">
    <brk id="60" min="1" max="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ADD8E6"/>
  </sheetPr>
  <dimension ref="A1:H18"/>
  <sheetViews>
    <sheetView view="pageBreakPreview" zoomScale="96" zoomScaleNormal="100" zoomScaleSheetLayoutView="96" workbookViewId="0"/>
  </sheetViews>
  <sheetFormatPr defaultColWidth="9.140625" defaultRowHeight="12.75" x14ac:dyDescent="0.2"/>
  <cols>
    <col min="1" max="1" width="9.140625" style="73"/>
    <col min="2" max="2" width="17.42578125" style="27" customWidth="1"/>
    <col min="3" max="3" width="13.85546875" customWidth="1"/>
    <col min="4" max="4" width="13.28515625" customWidth="1"/>
    <col min="5" max="5" width="13.85546875" customWidth="1"/>
    <col min="6" max="6" width="11.85546875" customWidth="1"/>
    <col min="7" max="7" width="13.5703125" customWidth="1"/>
    <col min="8" max="8" width="17.42578125" customWidth="1"/>
  </cols>
  <sheetData>
    <row r="1" spans="2:8" ht="30" customHeight="1" x14ac:dyDescent="0.2">
      <c r="B1" s="347" t="s">
        <v>673</v>
      </c>
      <c r="C1" s="301"/>
      <c r="D1" s="301"/>
      <c r="E1" s="301"/>
      <c r="F1" s="301"/>
      <c r="G1" s="301"/>
      <c r="H1" s="301"/>
    </row>
    <row r="2" spans="2:8" ht="9" customHeight="1" x14ac:dyDescent="0.2">
      <c r="B2" s="78"/>
      <c r="C2" s="73"/>
      <c r="D2" s="73"/>
      <c r="E2" s="73"/>
      <c r="F2" s="73"/>
      <c r="G2" s="73"/>
      <c r="H2" s="73"/>
    </row>
    <row r="3" spans="2:8" ht="20.100000000000001" customHeight="1" x14ac:dyDescent="0.2">
      <c r="B3" s="76" t="s">
        <v>264</v>
      </c>
      <c r="C3" s="302" t="s">
        <v>268</v>
      </c>
      <c r="D3" s="302"/>
      <c r="E3" s="302"/>
      <c r="F3" s="302"/>
      <c r="G3" s="304" t="s">
        <v>17</v>
      </c>
      <c r="H3" s="302" t="s">
        <v>295</v>
      </c>
    </row>
    <row r="4" spans="2:8" ht="20.100000000000001" customHeight="1" x14ac:dyDescent="0.2">
      <c r="B4" s="76" t="s">
        <v>265</v>
      </c>
      <c r="C4" s="82" t="s">
        <v>296</v>
      </c>
      <c r="D4" s="82" t="s">
        <v>297</v>
      </c>
      <c r="E4" s="82" t="s">
        <v>298</v>
      </c>
      <c r="F4" s="82" t="s">
        <v>299</v>
      </c>
      <c r="G4" s="304"/>
      <c r="H4" s="302"/>
    </row>
    <row r="5" spans="2:8" ht="20.100000000000001" customHeight="1" x14ac:dyDescent="0.2">
      <c r="B5" s="76" t="s">
        <v>5</v>
      </c>
      <c r="C5" s="83">
        <v>1710846</v>
      </c>
      <c r="D5" s="83">
        <v>656403</v>
      </c>
      <c r="E5" s="83">
        <v>36532</v>
      </c>
      <c r="F5" s="83">
        <v>1686</v>
      </c>
      <c r="G5" s="84">
        <v>2405467</v>
      </c>
      <c r="H5" s="79">
        <v>4.5463181868017521</v>
      </c>
    </row>
    <row r="6" spans="2:8" ht="20.100000000000001" customHeight="1" x14ac:dyDescent="0.2">
      <c r="B6" s="76" t="s">
        <v>6</v>
      </c>
      <c r="C6" s="83">
        <v>1533623</v>
      </c>
      <c r="D6" s="83">
        <v>622650</v>
      </c>
      <c r="E6" s="83">
        <v>29616</v>
      </c>
      <c r="F6" s="83">
        <v>1244</v>
      </c>
      <c r="G6" s="84">
        <v>2187133</v>
      </c>
      <c r="H6" s="79">
        <v>4.1336682377493759</v>
      </c>
    </row>
    <row r="7" spans="2:8" ht="20.100000000000001" customHeight="1" x14ac:dyDescent="0.2">
      <c r="B7" s="76" t="s">
        <v>7</v>
      </c>
      <c r="C7" s="83">
        <v>1766810</v>
      </c>
      <c r="D7" s="83">
        <v>701553</v>
      </c>
      <c r="E7" s="83">
        <v>66804</v>
      </c>
      <c r="F7" s="83">
        <v>1720</v>
      </c>
      <c r="G7" s="84">
        <v>2536887</v>
      </c>
      <c r="H7" s="79">
        <v>4.7947011977137652</v>
      </c>
    </row>
    <row r="8" spans="2:8" ht="20.100000000000001" customHeight="1" x14ac:dyDescent="0.2">
      <c r="B8" s="76" t="s">
        <v>8</v>
      </c>
      <c r="C8" s="83">
        <v>2471024</v>
      </c>
      <c r="D8" s="83">
        <v>753414</v>
      </c>
      <c r="E8" s="83">
        <v>83131</v>
      </c>
      <c r="F8" s="83">
        <v>1791</v>
      </c>
      <c r="G8" s="84">
        <v>3309360</v>
      </c>
      <c r="H8" s="79">
        <v>6.2546705295371945</v>
      </c>
    </row>
    <row r="9" spans="2:8" ht="20.100000000000001" customHeight="1" x14ac:dyDescent="0.2">
      <c r="B9" s="76" t="s">
        <v>9</v>
      </c>
      <c r="C9" s="83">
        <v>3769956</v>
      </c>
      <c r="D9" s="83">
        <v>783734</v>
      </c>
      <c r="E9" s="83">
        <v>278595</v>
      </c>
      <c r="F9" s="83">
        <v>2274</v>
      </c>
      <c r="G9" s="84">
        <v>4834559</v>
      </c>
      <c r="H9" s="79">
        <v>9.1372874817513985</v>
      </c>
    </row>
    <row r="10" spans="2:8" ht="20.100000000000001" customHeight="1" x14ac:dyDescent="0.2">
      <c r="B10" s="76" t="s">
        <v>10</v>
      </c>
      <c r="C10" s="83">
        <v>4415824</v>
      </c>
      <c r="D10" s="83">
        <v>836692</v>
      </c>
      <c r="E10" s="83">
        <v>354951</v>
      </c>
      <c r="F10" s="83">
        <v>2173</v>
      </c>
      <c r="G10" s="84">
        <v>5609640</v>
      </c>
      <c r="H10" s="79">
        <v>10.602185917915557</v>
      </c>
    </row>
    <row r="11" spans="2:8" ht="20.100000000000001" customHeight="1" x14ac:dyDescent="0.2">
      <c r="B11" s="76" t="s">
        <v>11</v>
      </c>
      <c r="C11" s="83">
        <v>5088267</v>
      </c>
      <c r="D11" s="83">
        <v>956971</v>
      </c>
      <c r="E11" s="83">
        <v>450386</v>
      </c>
      <c r="F11" s="83">
        <v>2438</v>
      </c>
      <c r="G11" s="84">
        <v>6498062</v>
      </c>
      <c r="H11" s="79">
        <v>12.281298163543864</v>
      </c>
    </row>
    <row r="12" spans="2:8" ht="20.100000000000001" customHeight="1" x14ac:dyDescent="0.2">
      <c r="B12" s="76" t="s">
        <v>12</v>
      </c>
      <c r="C12" s="83">
        <v>5808072</v>
      </c>
      <c r="D12" s="83">
        <v>1413723</v>
      </c>
      <c r="E12" s="83">
        <v>452714</v>
      </c>
      <c r="F12" s="83">
        <v>3456</v>
      </c>
      <c r="G12" s="84">
        <v>7677965</v>
      </c>
      <c r="H12" s="79">
        <v>14.511307749026413</v>
      </c>
    </row>
    <row r="13" spans="2:8" ht="20.100000000000001" customHeight="1" x14ac:dyDescent="0.2">
      <c r="B13" s="76" t="s">
        <v>13</v>
      </c>
      <c r="C13" s="83">
        <v>4825965</v>
      </c>
      <c r="D13" s="83">
        <v>1038199</v>
      </c>
      <c r="E13" s="83">
        <v>403851</v>
      </c>
      <c r="F13" s="83">
        <v>2727</v>
      </c>
      <c r="G13" s="84">
        <v>6270742</v>
      </c>
      <c r="H13" s="79">
        <v>11.851664728446325</v>
      </c>
    </row>
    <row r="14" spans="2:8" ht="20.100000000000001" customHeight="1" x14ac:dyDescent="0.2">
      <c r="B14" s="76" t="s">
        <v>14</v>
      </c>
      <c r="C14" s="83">
        <v>4607117</v>
      </c>
      <c r="D14" s="83">
        <v>870803</v>
      </c>
      <c r="E14" s="83">
        <v>384983</v>
      </c>
      <c r="F14" s="83">
        <v>2147</v>
      </c>
      <c r="G14" s="84">
        <v>5865050</v>
      </c>
      <c r="H14" s="79">
        <v>11.084909284351694</v>
      </c>
    </row>
    <row r="15" spans="2:8" ht="20.100000000000001" customHeight="1" x14ac:dyDescent="0.2">
      <c r="B15" s="76" t="s">
        <v>15</v>
      </c>
      <c r="C15" s="83">
        <v>2415247</v>
      </c>
      <c r="D15" s="83">
        <v>755472</v>
      </c>
      <c r="E15" s="83">
        <v>109520</v>
      </c>
      <c r="F15" s="83">
        <v>1570</v>
      </c>
      <c r="G15" s="84">
        <v>3281809</v>
      </c>
      <c r="H15" s="79">
        <v>6.2025993049622681</v>
      </c>
    </row>
    <row r="16" spans="2:8" ht="20.100000000000001" customHeight="1" x14ac:dyDescent="0.2">
      <c r="B16" s="76" t="s">
        <v>16</v>
      </c>
      <c r="C16" s="83">
        <v>1661502</v>
      </c>
      <c r="D16" s="83">
        <v>715332</v>
      </c>
      <c r="E16" s="83">
        <v>55573</v>
      </c>
      <c r="F16" s="83">
        <v>1140</v>
      </c>
      <c r="G16" s="84">
        <v>2433547</v>
      </c>
      <c r="H16" s="79">
        <v>4.5993892182003924</v>
      </c>
    </row>
    <row r="17" spans="2:8" ht="20.100000000000001" customHeight="1" x14ac:dyDescent="0.2">
      <c r="B17" s="80" t="s">
        <v>17</v>
      </c>
      <c r="C17" s="84">
        <v>40074253</v>
      </c>
      <c r="D17" s="84">
        <v>10104946</v>
      </c>
      <c r="E17" s="84">
        <v>2706656</v>
      </c>
      <c r="F17" s="84">
        <v>24366</v>
      </c>
      <c r="G17" s="85">
        <v>52910221</v>
      </c>
      <c r="H17" s="79">
        <v>100</v>
      </c>
    </row>
    <row r="18" spans="2:8" ht="20.100000000000001" customHeight="1" x14ac:dyDescent="0.2">
      <c r="B18" s="76" t="s">
        <v>295</v>
      </c>
      <c r="C18" s="86">
        <v>75.740097551284094</v>
      </c>
      <c r="D18" s="86">
        <v>19.098287266651184</v>
      </c>
      <c r="E18" s="86">
        <v>5.1155635883660358</v>
      </c>
      <c r="F18" s="86">
        <v>4.6051593698691981E-2</v>
      </c>
      <c r="G18" s="86">
        <v>100</v>
      </c>
      <c r="H18" s="50"/>
    </row>
  </sheetData>
  <mergeCells count="4">
    <mergeCell ref="B1:H1"/>
    <mergeCell ref="C3:F3"/>
    <mergeCell ref="G3:G4"/>
    <mergeCell ref="H3:H4"/>
  </mergeCells>
  <printOptions horizontalCentered="1"/>
  <pageMargins left="0.51181102362204722" right="0.51181102362204722" top="0.98425196850393704" bottom="0.98425196850393704" header="0.51181102362204722" footer="0.51181102362204722"/>
  <pageSetup scale="96"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ADD8E6"/>
  </sheetPr>
  <dimension ref="A1:H65"/>
  <sheetViews>
    <sheetView view="pageBreakPreview" zoomScaleNormal="100" zoomScaleSheetLayoutView="100" workbookViewId="0"/>
  </sheetViews>
  <sheetFormatPr defaultColWidth="9.140625" defaultRowHeight="12.75" x14ac:dyDescent="0.2"/>
  <cols>
    <col min="1" max="1" width="9.140625" style="89"/>
    <col min="2" max="2" width="19.5703125" style="90" customWidth="1"/>
    <col min="3" max="7" width="13" customWidth="1"/>
    <col min="8" max="8" width="19.5703125" customWidth="1"/>
  </cols>
  <sheetData>
    <row r="1" spans="2:8" ht="30" customHeight="1" x14ac:dyDescent="0.2">
      <c r="B1" s="347" t="s">
        <v>674</v>
      </c>
      <c r="C1" s="301"/>
      <c r="D1" s="301"/>
      <c r="E1" s="301"/>
      <c r="F1" s="301"/>
      <c r="G1" s="301"/>
      <c r="H1" s="301"/>
    </row>
    <row r="2" spans="2:8" ht="12" customHeight="1" x14ac:dyDescent="0.2">
      <c r="B2" s="91"/>
      <c r="C2" s="89"/>
      <c r="D2" s="89"/>
      <c r="E2" s="89"/>
      <c r="F2" s="89"/>
      <c r="G2" s="89"/>
      <c r="H2" s="89"/>
    </row>
    <row r="3" spans="2:8" ht="15" customHeight="1" x14ac:dyDescent="0.2">
      <c r="B3" s="94" t="s">
        <v>264</v>
      </c>
      <c r="C3" s="358" t="s">
        <v>268</v>
      </c>
      <c r="D3" s="358"/>
      <c r="E3" s="358"/>
      <c r="F3" s="358"/>
      <c r="G3" s="363"/>
      <c r="H3" s="363"/>
    </row>
    <row r="4" spans="2:8" ht="15" customHeight="1" x14ac:dyDescent="0.2">
      <c r="B4" s="94" t="s">
        <v>300</v>
      </c>
      <c r="C4" s="95" t="s">
        <v>296</v>
      </c>
      <c r="D4" s="95" t="s">
        <v>297</v>
      </c>
      <c r="E4" s="95" t="s">
        <v>298</v>
      </c>
      <c r="F4" s="95" t="s">
        <v>299</v>
      </c>
      <c r="G4" s="290" t="s">
        <v>17</v>
      </c>
      <c r="H4" s="87" t="s">
        <v>295</v>
      </c>
    </row>
    <row r="5" spans="2:8" ht="15" customHeight="1" x14ac:dyDescent="0.2">
      <c r="B5" s="187" t="s">
        <v>301</v>
      </c>
      <c r="C5" s="288">
        <v>105559</v>
      </c>
      <c r="D5" s="288"/>
      <c r="E5" s="288">
        <v>1614</v>
      </c>
      <c r="F5" s="288"/>
      <c r="G5" s="96">
        <v>107173</v>
      </c>
      <c r="H5" s="289">
        <v>0.20255632649880634</v>
      </c>
    </row>
    <row r="6" spans="2:8" ht="15" customHeight="1" x14ac:dyDescent="0.2">
      <c r="B6" s="187" t="s">
        <v>302</v>
      </c>
      <c r="C6" s="288">
        <v>2</v>
      </c>
      <c r="D6" s="288"/>
      <c r="E6" s="288"/>
      <c r="F6" s="288"/>
      <c r="G6" s="96">
        <v>2</v>
      </c>
      <c r="H6" s="289">
        <v>3.7799879913561502E-6</v>
      </c>
    </row>
    <row r="7" spans="2:8" ht="15" customHeight="1" x14ac:dyDescent="0.2">
      <c r="B7" s="187" t="s">
        <v>303</v>
      </c>
      <c r="C7" s="288">
        <v>1530</v>
      </c>
      <c r="D7" s="288">
        <v>585208</v>
      </c>
      <c r="E7" s="288"/>
      <c r="F7" s="288"/>
      <c r="G7" s="96">
        <v>586738</v>
      </c>
      <c r="H7" s="289">
        <v>1.1089312970361624</v>
      </c>
    </row>
    <row r="8" spans="2:8" ht="15" customHeight="1" x14ac:dyDescent="0.2">
      <c r="B8" s="187" t="s">
        <v>304</v>
      </c>
      <c r="C8" s="288">
        <v>48</v>
      </c>
      <c r="D8" s="288"/>
      <c r="E8" s="288"/>
      <c r="F8" s="288"/>
      <c r="G8" s="96">
        <v>48</v>
      </c>
      <c r="H8" s="289">
        <v>9.0719711792547602E-5</v>
      </c>
    </row>
    <row r="9" spans="2:8" ht="15" customHeight="1" x14ac:dyDescent="0.2">
      <c r="B9" s="187" t="s">
        <v>305</v>
      </c>
      <c r="C9" s="288">
        <v>652978</v>
      </c>
      <c r="D9" s="288"/>
      <c r="E9" s="288"/>
      <c r="F9" s="288"/>
      <c r="G9" s="96">
        <v>652978</v>
      </c>
      <c r="H9" s="289">
        <v>1.2341244993098781</v>
      </c>
    </row>
    <row r="10" spans="2:8" ht="15" customHeight="1" x14ac:dyDescent="0.2">
      <c r="B10" s="187" t="s">
        <v>306</v>
      </c>
      <c r="C10" s="288">
        <v>15827636</v>
      </c>
      <c r="D10" s="288"/>
      <c r="E10" s="288">
        <v>84456</v>
      </c>
      <c r="F10" s="288"/>
      <c r="G10" s="96">
        <v>15912092</v>
      </c>
      <c r="H10" s="289">
        <v>30.073758338677134</v>
      </c>
    </row>
    <row r="11" spans="2:8" ht="15" customHeight="1" x14ac:dyDescent="0.2">
      <c r="B11" s="187" t="s">
        <v>307</v>
      </c>
      <c r="C11" s="288"/>
      <c r="D11" s="288">
        <v>87850</v>
      </c>
      <c r="E11" s="288"/>
      <c r="F11" s="288"/>
      <c r="G11" s="96">
        <v>87850</v>
      </c>
      <c r="H11" s="289">
        <v>0.1660359725203189</v>
      </c>
    </row>
    <row r="12" spans="2:8" ht="15" customHeight="1" x14ac:dyDescent="0.2">
      <c r="B12" s="187" t="s">
        <v>308</v>
      </c>
      <c r="C12" s="288"/>
      <c r="D12" s="288">
        <v>1637642</v>
      </c>
      <c r="E12" s="288">
        <v>672</v>
      </c>
      <c r="F12" s="288"/>
      <c r="G12" s="96">
        <v>1638314</v>
      </c>
      <c r="H12" s="289">
        <v>3.09640362303533</v>
      </c>
    </row>
    <row r="13" spans="2:8" ht="15" customHeight="1" x14ac:dyDescent="0.2">
      <c r="B13" s="187" t="s">
        <v>309</v>
      </c>
      <c r="C13" s="288"/>
      <c r="D13" s="288"/>
      <c r="E13" s="288">
        <v>801278</v>
      </c>
      <c r="F13" s="288"/>
      <c r="G13" s="96">
        <v>801278</v>
      </c>
      <c r="H13" s="289">
        <v>1.5144106088689366</v>
      </c>
    </row>
    <row r="14" spans="2:8" ht="15" customHeight="1" x14ac:dyDescent="0.2">
      <c r="B14" s="187" t="s">
        <v>310</v>
      </c>
      <c r="C14" s="288">
        <v>7904</v>
      </c>
      <c r="D14" s="288"/>
      <c r="E14" s="288">
        <v>36892</v>
      </c>
      <c r="F14" s="288"/>
      <c r="G14" s="96">
        <v>44796</v>
      </c>
      <c r="H14" s="289">
        <v>8.4664171030395058E-2</v>
      </c>
    </row>
    <row r="15" spans="2:8" ht="15" customHeight="1" x14ac:dyDescent="0.2">
      <c r="B15" s="187" t="s">
        <v>311</v>
      </c>
      <c r="C15" s="288"/>
      <c r="D15" s="288"/>
      <c r="E15" s="288">
        <v>23522</v>
      </c>
      <c r="F15" s="288"/>
      <c r="G15" s="96">
        <v>23522</v>
      </c>
      <c r="H15" s="289">
        <v>4.445643876633968E-2</v>
      </c>
    </row>
    <row r="16" spans="2:8" ht="15" customHeight="1" x14ac:dyDescent="0.2">
      <c r="B16" s="187" t="s">
        <v>312</v>
      </c>
      <c r="C16" s="288">
        <v>19</v>
      </c>
      <c r="D16" s="288"/>
      <c r="E16" s="288"/>
      <c r="F16" s="288"/>
      <c r="G16" s="96">
        <v>19</v>
      </c>
      <c r="H16" s="289">
        <v>3.590988591788343E-5</v>
      </c>
    </row>
    <row r="17" spans="2:8" ht="15" customHeight="1" x14ac:dyDescent="0.2">
      <c r="B17" s="187" t="s">
        <v>617</v>
      </c>
      <c r="C17" s="288">
        <v>3</v>
      </c>
      <c r="D17" s="288"/>
      <c r="E17" s="288"/>
      <c r="F17" s="288"/>
      <c r="G17" s="96">
        <v>3</v>
      </c>
      <c r="H17" s="289">
        <v>5.6699819870342251E-6</v>
      </c>
    </row>
    <row r="18" spans="2:8" ht="15" customHeight="1" x14ac:dyDescent="0.2">
      <c r="B18" s="187" t="s">
        <v>313</v>
      </c>
      <c r="C18" s="288">
        <v>293</v>
      </c>
      <c r="D18" s="288"/>
      <c r="E18" s="288">
        <v>6754</v>
      </c>
      <c r="F18" s="288"/>
      <c r="G18" s="96">
        <v>7047</v>
      </c>
      <c r="H18" s="289">
        <v>1.3318787687543396E-2</v>
      </c>
    </row>
    <row r="19" spans="2:8" ht="15" customHeight="1" x14ac:dyDescent="0.2">
      <c r="B19" s="187" t="s">
        <v>314</v>
      </c>
      <c r="C19" s="288">
        <v>108</v>
      </c>
      <c r="D19" s="288"/>
      <c r="E19" s="288">
        <v>33842</v>
      </c>
      <c r="F19" s="288"/>
      <c r="G19" s="96">
        <v>33950</v>
      </c>
      <c r="H19" s="289">
        <v>6.4165296153270657E-2</v>
      </c>
    </row>
    <row r="20" spans="2:8" ht="15" customHeight="1" x14ac:dyDescent="0.2">
      <c r="B20" s="187" t="s">
        <v>315</v>
      </c>
      <c r="C20" s="288">
        <v>19274</v>
      </c>
      <c r="D20" s="288"/>
      <c r="E20" s="288"/>
      <c r="F20" s="288"/>
      <c r="G20" s="96">
        <v>19274</v>
      </c>
      <c r="H20" s="289">
        <v>3.6427744272699222E-2</v>
      </c>
    </row>
    <row r="21" spans="2:8" ht="15" customHeight="1" x14ac:dyDescent="0.2">
      <c r="B21" s="187" t="s">
        <v>316</v>
      </c>
      <c r="C21" s="288">
        <v>33623</v>
      </c>
      <c r="D21" s="288"/>
      <c r="E21" s="288"/>
      <c r="F21" s="288"/>
      <c r="G21" s="96">
        <v>33623</v>
      </c>
      <c r="H21" s="289">
        <v>6.3547268116683917E-2</v>
      </c>
    </row>
    <row r="22" spans="2:8" ht="15" customHeight="1" x14ac:dyDescent="0.2">
      <c r="B22" s="187" t="s">
        <v>317</v>
      </c>
      <c r="C22" s="288"/>
      <c r="D22" s="288">
        <v>4768102</v>
      </c>
      <c r="E22" s="288">
        <v>202</v>
      </c>
      <c r="F22" s="288">
        <v>16433</v>
      </c>
      <c r="G22" s="96">
        <v>4784737</v>
      </c>
      <c r="H22" s="289">
        <v>9.0431242008987258</v>
      </c>
    </row>
    <row r="23" spans="2:8" ht="15" customHeight="1" x14ac:dyDescent="0.2">
      <c r="B23" s="187" t="s">
        <v>318</v>
      </c>
      <c r="C23" s="288">
        <v>17704</v>
      </c>
      <c r="D23" s="288"/>
      <c r="E23" s="288"/>
      <c r="F23" s="288"/>
      <c r="G23" s="96">
        <v>17704</v>
      </c>
      <c r="H23" s="289">
        <v>3.3460453699484645E-2</v>
      </c>
    </row>
    <row r="24" spans="2:8" ht="15" customHeight="1" x14ac:dyDescent="0.2">
      <c r="B24" s="187" t="s">
        <v>319</v>
      </c>
      <c r="C24" s="288">
        <v>4</v>
      </c>
      <c r="D24" s="288"/>
      <c r="E24" s="288"/>
      <c r="F24" s="288"/>
      <c r="G24" s="96">
        <v>4</v>
      </c>
      <c r="H24" s="289">
        <v>7.5599759827123004E-6</v>
      </c>
    </row>
    <row r="25" spans="2:8" ht="15" customHeight="1" x14ac:dyDescent="0.2">
      <c r="B25" s="187" t="s">
        <v>320</v>
      </c>
      <c r="C25" s="288">
        <v>2016</v>
      </c>
      <c r="D25" s="288"/>
      <c r="E25" s="288"/>
      <c r="F25" s="288"/>
      <c r="G25" s="96">
        <v>2016</v>
      </c>
      <c r="H25" s="289">
        <v>3.8102278952869993E-3</v>
      </c>
    </row>
    <row r="26" spans="2:8" ht="15" customHeight="1" x14ac:dyDescent="0.2">
      <c r="B26" s="187" t="s">
        <v>321</v>
      </c>
      <c r="C26" s="288">
        <v>39580</v>
      </c>
      <c r="D26" s="288"/>
      <c r="E26" s="288"/>
      <c r="F26" s="288"/>
      <c r="G26" s="96">
        <v>39580</v>
      </c>
      <c r="H26" s="289">
        <v>7.4805962348938215E-2</v>
      </c>
    </row>
    <row r="27" spans="2:8" ht="15" customHeight="1" x14ac:dyDescent="0.2">
      <c r="B27" s="187" t="s">
        <v>322</v>
      </c>
      <c r="C27" s="288">
        <v>61910</v>
      </c>
      <c r="D27" s="288">
        <v>34594</v>
      </c>
      <c r="E27" s="288"/>
      <c r="F27" s="288"/>
      <c r="G27" s="96">
        <v>96504</v>
      </c>
      <c r="H27" s="289">
        <v>0.18239198055891695</v>
      </c>
    </row>
    <row r="28" spans="2:8" ht="15" customHeight="1" x14ac:dyDescent="0.2">
      <c r="B28" s="187" t="s">
        <v>323</v>
      </c>
      <c r="C28" s="288"/>
      <c r="D28" s="288"/>
      <c r="E28" s="288">
        <v>4386</v>
      </c>
      <c r="F28" s="288"/>
      <c r="G28" s="96">
        <v>4386</v>
      </c>
      <c r="H28" s="289">
        <v>8.2895136650440373E-3</v>
      </c>
    </row>
    <row r="29" spans="2:8" ht="15" customHeight="1" x14ac:dyDescent="0.2">
      <c r="B29" s="187" t="s">
        <v>324</v>
      </c>
      <c r="C29" s="288"/>
      <c r="D29" s="288">
        <v>562871</v>
      </c>
      <c r="E29" s="288"/>
      <c r="F29" s="288"/>
      <c r="G29" s="96">
        <v>562871</v>
      </c>
      <c r="H29" s="289">
        <v>1.0638228103413139</v>
      </c>
    </row>
    <row r="30" spans="2:8" ht="15" customHeight="1" x14ac:dyDescent="0.2">
      <c r="B30" s="187" t="s">
        <v>325</v>
      </c>
      <c r="C30" s="288">
        <v>12</v>
      </c>
      <c r="D30" s="288">
        <v>140476</v>
      </c>
      <c r="E30" s="288">
        <v>7424</v>
      </c>
      <c r="F30" s="288"/>
      <c r="G30" s="96">
        <v>147912</v>
      </c>
      <c r="H30" s="289">
        <v>0.27955279188873544</v>
      </c>
    </row>
    <row r="31" spans="2:8" ht="15" customHeight="1" x14ac:dyDescent="0.2">
      <c r="B31" s="187" t="s">
        <v>326</v>
      </c>
      <c r="C31" s="288">
        <v>669</v>
      </c>
      <c r="D31" s="288">
        <v>349512</v>
      </c>
      <c r="E31" s="288"/>
      <c r="F31" s="288"/>
      <c r="G31" s="96">
        <v>350181</v>
      </c>
      <c r="H31" s="289">
        <v>0.66183998740054406</v>
      </c>
    </row>
    <row r="32" spans="2:8" ht="15" customHeight="1" x14ac:dyDescent="0.2">
      <c r="B32" s="187" t="s">
        <v>327</v>
      </c>
      <c r="C32" s="288">
        <v>6884</v>
      </c>
      <c r="D32" s="288"/>
      <c r="E32" s="288"/>
      <c r="F32" s="288"/>
      <c r="G32" s="96">
        <v>6884</v>
      </c>
      <c r="H32" s="289">
        <v>1.3010718666247869E-2</v>
      </c>
    </row>
    <row r="33" spans="2:8" ht="15" customHeight="1" x14ac:dyDescent="0.2">
      <c r="B33" s="187" t="s">
        <v>328</v>
      </c>
      <c r="C33" s="288">
        <v>18269706</v>
      </c>
      <c r="D33" s="288"/>
      <c r="E33" s="288">
        <v>442680</v>
      </c>
      <c r="F33" s="288"/>
      <c r="G33" s="96">
        <v>18712386</v>
      </c>
      <c r="H33" s="289">
        <v>35.36629718481047</v>
      </c>
    </row>
    <row r="34" spans="2:8" ht="15" customHeight="1" x14ac:dyDescent="0.2">
      <c r="B34" s="187" t="s">
        <v>329</v>
      </c>
      <c r="C34" s="288">
        <v>1482454</v>
      </c>
      <c r="D34" s="288"/>
      <c r="E34" s="288">
        <v>258007</v>
      </c>
      <c r="F34" s="288"/>
      <c r="G34" s="96">
        <v>1740461</v>
      </c>
      <c r="H34" s="289">
        <v>3.2894608397118583</v>
      </c>
    </row>
    <row r="35" spans="2:8" ht="15" customHeight="1" x14ac:dyDescent="0.2">
      <c r="B35" s="187" t="s">
        <v>330</v>
      </c>
      <c r="C35" s="288">
        <v>5</v>
      </c>
      <c r="D35" s="288"/>
      <c r="E35" s="288"/>
      <c r="F35" s="288"/>
      <c r="G35" s="96">
        <v>5</v>
      </c>
      <c r="H35" s="289">
        <v>9.4499699783903758E-6</v>
      </c>
    </row>
    <row r="36" spans="2:8" ht="15" customHeight="1" x14ac:dyDescent="0.2">
      <c r="B36" s="187" t="s">
        <v>331</v>
      </c>
      <c r="C36" s="288">
        <v>4</v>
      </c>
      <c r="D36" s="288"/>
      <c r="E36" s="288"/>
      <c r="F36" s="288"/>
      <c r="G36" s="96">
        <v>4</v>
      </c>
      <c r="H36" s="289">
        <v>7.5599759827123004E-6</v>
      </c>
    </row>
    <row r="37" spans="2:8" ht="15" customHeight="1" x14ac:dyDescent="0.2">
      <c r="B37" s="187" t="s">
        <v>332</v>
      </c>
      <c r="C37" s="288">
        <v>8</v>
      </c>
      <c r="D37" s="288"/>
      <c r="E37" s="288">
        <v>469</v>
      </c>
      <c r="F37" s="288"/>
      <c r="G37" s="96">
        <v>477</v>
      </c>
      <c r="H37" s="289">
        <v>9.0152713593844188E-4</v>
      </c>
    </row>
    <row r="38" spans="2:8" ht="15" customHeight="1" x14ac:dyDescent="0.2">
      <c r="B38" s="187" t="s">
        <v>333</v>
      </c>
      <c r="C38" s="288">
        <v>143298</v>
      </c>
      <c r="D38" s="288"/>
      <c r="E38" s="288"/>
      <c r="F38" s="288"/>
      <c r="G38" s="96">
        <v>143298</v>
      </c>
      <c r="H38" s="289">
        <v>0.27083235959267682</v>
      </c>
    </row>
    <row r="39" spans="2:8" ht="15" customHeight="1" x14ac:dyDescent="0.2">
      <c r="B39" s="187" t="s">
        <v>334</v>
      </c>
      <c r="C39" s="288"/>
      <c r="D39" s="288">
        <v>638752</v>
      </c>
      <c r="E39" s="288">
        <v>1</v>
      </c>
      <c r="F39" s="288"/>
      <c r="G39" s="96">
        <v>638753</v>
      </c>
      <c r="H39" s="289">
        <v>1.2072393347213575</v>
      </c>
    </row>
    <row r="40" spans="2:8" ht="15" customHeight="1" x14ac:dyDescent="0.2">
      <c r="B40" s="187" t="s">
        <v>335</v>
      </c>
      <c r="C40" s="288"/>
      <c r="D40" s="288">
        <v>84931</v>
      </c>
      <c r="E40" s="288"/>
      <c r="F40" s="288">
        <v>7832</v>
      </c>
      <c r="G40" s="96">
        <v>92763</v>
      </c>
      <c r="H40" s="289">
        <v>0.17532151302108528</v>
      </c>
    </row>
    <row r="41" spans="2:8" ht="15" customHeight="1" x14ac:dyDescent="0.2">
      <c r="B41" s="187" t="s">
        <v>336</v>
      </c>
      <c r="C41" s="288">
        <v>98</v>
      </c>
      <c r="D41" s="288"/>
      <c r="E41" s="288">
        <v>34486</v>
      </c>
      <c r="F41" s="288"/>
      <c r="G41" s="96">
        <v>34584</v>
      </c>
      <c r="H41" s="289">
        <v>6.5363552346530546E-2</v>
      </c>
    </row>
    <row r="42" spans="2:8" ht="15" customHeight="1" x14ac:dyDescent="0.2">
      <c r="B42" s="187" t="s">
        <v>337</v>
      </c>
      <c r="C42" s="288">
        <v>38578</v>
      </c>
      <c r="D42" s="288"/>
      <c r="E42" s="288"/>
      <c r="F42" s="288"/>
      <c r="G42" s="96">
        <v>38578</v>
      </c>
      <c r="H42" s="289">
        <v>7.2912188365268776E-2</v>
      </c>
    </row>
    <row r="43" spans="2:8" ht="15" customHeight="1" x14ac:dyDescent="0.2">
      <c r="B43" s="187" t="s">
        <v>338</v>
      </c>
      <c r="C43" s="288">
        <v>2992</v>
      </c>
      <c r="D43" s="288"/>
      <c r="E43" s="288"/>
      <c r="F43" s="288"/>
      <c r="G43" s="96">
        <v>2992</v>
      </c>
      <c r="H43" s="289">
        <v>5.6548620350688004E-3</v>
      </c>
    </row>
    <row r="44" spans="2:8" ht="15" customHeight="1" x14ac:dyDescent="0.2">
      <c r="B44" s="187" t="s">
        <v>339</v>
      </c>
      <c r="C44" s="288">
        <v>2864</v>
      </c>
      <c r="D44" s="288"/>
      <c r="E44" s="288"/>
      <c r="F44" s="288"/>
      <c r="G44" s="96">
        <v>2864</v>
      </c>
      <c r="H44" s="289">
        <v>5.4129428036220071E-3</v>
      </c>
    </row>
    <row r="45" spans="2:8" ht="15" customHeight="1" x14ac:dyDescent="0.2">
      <c r="B45" s="187" t="s">
        <v>340</v>
      </c>
      <c r="C45" s="288">
        <v>20</v>
      </c>
      <c r="D45" s="288"/>
      <c r="E45" s="288"/>
      <c r="F45" s="288"/>
      <c r="G45" s="96">
        <v>20</v>
      </c>
      <c r="H45" s="289">
        <v>3.7799879913561503E-5</v>
      </c>
    </row>
    <row r="46" spans="2:8" ht="15" customHeight="1" x14ac:dyDescent="0.2">
      <c r="B46" s="187" t="s">
        <v>341</v>
      </c>
      <c r="C46" s="288">
        <v>73880</v>
      </c>
      <c r="D46" s="288"/>
      <c r="E46" s="288">
        <v>60099</v>
      </c>
      <c r="F46" s="288"/>
      <c r="G46" s="96">
        <v>133979</v>
      </c>
      <c r="H46" s="289">
        <v>0.25321950554695283</v>
      </c>
    </row>
    <row r="47" spans="2:8" ht="15" customHeight="1" x14ac:dyDescent="0.2">
      <c r="B47" s="187" t="s">
        <v>342</v>
      </c>
      <c r="C47" s="288">
        <v>2842200</v>
      </c>
      <c r="D47" s="288"/>
      <c r="E47" s="288">
        <v>811809</v>
      </c>
      <c r="F47" s="288"/>
      <c r="G47" s="96">
        <v>3654009</v>
      </c>
      <c r="H47" s="289">
        <v>6.9060550701536476</v>
      </c>
    </row>
    <row r="48" spans="2:8" ht="15" customHeight="1" x14ac:dyDescent="0.2">
      <c r="B48" s="187" t="s">
        <v>343</v>
      </c>
      <c r="C48" s="288">
        <v>2944</v>
      </c>
      <c r="D48" s="288"/>
      <c r="E48" s="288"/>
      <c r="F48" s="288"/>
      <c r="G48" s="96">
        <v>2944</v>
      </c>
      <c r="H48" s="289">
        <v>5.5641423232762532E-3</v>
      </c>
    </row>
    <row r="49" spans="2:8" ht="15" customHeight="1" x14ac:dyDescent="0.2">
      <c r="B49" s="187" t="s">
        <v>344</v>
      </c>
      <c r="C49" s="288">
        <v>3639</v>
      </c>
      <c r="D49" s="288"/>
      <c r="E49" s="288">
        <v>1794</v>
      </c>
      <c r="F49" s="288"/>
      <c r="G49" s="96">
        <v>5433</v>
      </c>
      <c r="H49" s="289">
        <v>1.0268337378518982E-2</v>
      </c>
    </row>
    <row r="50" spans="2:8" ht="15" customHeight="1" x14ac:dyDescent="0.2">
      <c r="B50" s="187" t="s">
        <v>345</v>
      </c>
      <c r="C50" s="288">
        <v>371</v>
      </c>
      <c r="D50" s="288"/>
      <c r="E50" s="288">
        <v>222</v>
      </c>
      <c r="F50" s="288"/>
      <c r="G50" s="96">
        <v>593</v>
      </c>
      <c r="H50" s="289">
        <v>1.1207664394370985E-3</v>
      </c>
    </row>
    <row r="51" spans="2:8" ht="15" customHeight="1" x14ac:dyDescent="0.2">
      <c r="B51" s="187" t="s">
        <v>346</v>
      </c>
      <c r="C51" s="288"/>
      <c r="D51" s="288"/>
      <c r="E51" s="288">
        <v>8184</v>
      </c>
      <c r="F51" s="288"/>
      <c r="G51" s="96">
        <v>8184</v>
      </c>
      <c r="H51" s="289">
        <v>1.5467710860629367E-2</v>
      </c>
    </row>
    <row r="52" spans="2:8" ht="15" customHeight="1" x14ac:dyDescent="0.2">
      <c r="B52" s="187" t="s">
        <v>347</v>
      </c>
      <c r="C52" s="288">
        <v>48211</v>
      </c>
      <c r="D52" s="288"/>
      <c r="E52" s="288">
        <v>17509</v>
      </c>
      <c r="F52" s="288"/>
      <c r="G52" s="96">
        <v>65720</v>
      </c>
      <c r="H52" s="289">
        <v>0.12421040539596309</v>
      </c>
    </row>
    <row r="53" spans="2:8" ht="15" customHeight="1" x14ac:dyDescent="0.2">
      <c r="B53" s="187" t="s">
        <v>348</v>
      </c>
      <c r="C53" s="288">
        <v>9</v>
      </c>
      <c r="D53" s="288"/>
      <c r="E53" s="288">
        <v>5543</v>
      </c>
      <c r="F53" s="288"/>
      <c r="G53" s="96">
        <v>5552</v>
      </c>
      <c r="H53" s="289">
        <v>1.0493246664004674E-2</v>
      </c>
    </row>
    <row r="54" spans="2:8" ht="15" customHeight="1" x14ac:dyDescent="0.2">
      <c r="B54" s="187" t="s">
        <v>349</v>
      </c>
      <c r="C54" s="288">
        <v>28</v>
      </c>
      <c r="D54" s="288"/>
      <c r="E54" s="288"/>
      <c r="F54" s="288"/>
      <c r="G54" s="96">
        <v>28</v>
      </c>
      <c r="H54" s="289">
        <v>5.2919831878986106E-5</v>
      </c>
    </row>
    <row r="55" spans="2:8" ht="15" customHeight="1" x14ac:dyDescent="0.2">
      <c r="B55" s="187" t="s">
        <v>350</v>
      </c>
      <c r="C55" s="288">
        <v>169</v>
      </c>
      <c r="D55" s="288">
        <v>17601</v>
      </c>
      <c r="E55" s="288"/>
      <c r="F55" s="288"/>
      <c r="G55" s="96">
        <v>17770</v>
      </c>
      <c r="H55" s="289">
        <v>3.3585193303199395E-2</v>
      </c>
    </row>
    <row r="56" spans="2:8" ht="15" customHeight="1" x14ac:dyDescent="0.2">
      <c r="B56" s="187" t="s">
        <v>351</v>
      </c>
      <c r="C56" s="288"/>
      <c r="D56" s="288">
        <v>489331</v>
      </c>
      <c r="E56" s="288"/>
      <c r="F56" s="288"/>
      <c r="G56" s="96">
        <v>489331</v>
      </c>
      <c r="H56" s="289">
        <v>0.92483265189914821</v>
      </c>
    </row>
    <row r="57" spans="2:8" ht="15" customHeight="1" x14ac:dyDescent="0.2">
      <c r="B57" s="187" t="s">
        <v>352</v>
      </c>
      <c r="C57" s="288">
        <v>580</v>
      </c>
      <c r="D57" s="288"/>
      <c r="E57" s="288">
        <v>8306</v>
      </c>
      <c r="F57" s="288"/>
      <c r="G57" s="96">
        <v>8886</v>
      </c>
      <c r="H57" s="289">
        <v>1.6794486645595377E-2</v>
      </c>
    </row>
    <row r="58" spans="2:8" ht="15" customHeight="1" x14ac:dyDescent="0.2">
      <c r="B58" s="187" t="s">
        <v>618</v>
      </c>
      <c r="C58" s="288">
        <v>14</v>
      </c>
      <c r="D58" s="288"/>
      <c r="E58" s="288"/>
      <c r="F58" s="288"/>
      <c r="G58" s="96">
        <v>14</v>
      </c>
      <c r="H58" s="289">
        <v>2.6459915939493053E-5</v>
      </c>
    </row>
    <row r="59" spans="2:8" ht="15" customHeight="1" x14ac:dyDescent="0.2">
      <c r="B59" s="187" t="s">
        <v>353</v>
      </c>
      <c r="C59" s="288">
        <v>357910</v>
      </c>
      <c r="D59" s="288"/>
      <c r="E59" s="288">
        <v>26465</v>
      </c>
      <c r="F59" s="288"/>
      <c r="G59" s="96">
        <v>384375</v>
      </c>
      <c r="H59" s="289">
        <v>0.7264664420887601</v>
      </c>
    </row>
    <row r="60" spans="2:8" ht="15" customHeight="1" x14ac:dyDescent="0.2">
      <c r="B60" s="187" t="s">
        <v>354</v>
      </c>
      <c r="C60" s="288">
        <v>11</v>
      </c>
      <c r="D60" s="288"/>
      <c r="E60" s="288"/>
      <c r="F60" s="288"/>
      <c r="G60" s="96">
        <v>11</v>
      </c>
      <c r="H60" s="289">
        <v>2.0789933952458828E-5</v>
      </c>
    </row>
    <row r="61" spans="2:8" ht="15" customHeight="1" x14ac:dyDescent="0.2">
      <c r="B61" s="187" t="s">
        <v>355</v>
      </c>
      <c r="C61" s="288">
        <v>1926</v>
      </c>
      <c r="D61" s="288">
        <v>708076</v>
      </c>
      <c r="E61" s="288"/>
      <c r="F61" s="288">
        <v>101</v>
      </c>
      <c r="G61" s="96">
        <v>710103</v>
      </c>
      <c r="H61" s="289">
        <v>1.3420904063129881</v>
      </c>
    </row>
    <row r="62" spans="2:8" ht="15" customHeight="1" x14ac:dyDescent="0.2">
      <c r="B62" s="187" t="s">
        <v>356</v>
      </c>
      <c r="C62" s="288"/>
      <c r="D62" s="288"/>
      <c r="E62" s="288">
        <v>10012</v>
      </c>
      <c r="F62" s="288"/>
      <c r="G62" s="96">
        <v>10012</v>
      </c>
      <c r="H62" s="289">
        <v>1.8922619884728889E-2</v>
      </c>
    </row>
    <row r="63" spans="2:8" ht="15" customHeight="1" x14ac:dyDescent="0.2">
      <c r="B63" s="187" t="s">
        <v>357</v>
      </c>
      <c r="C63" s="288">
        <v>24578</v>
      </c>
      <c r="D63" s="288"/>
      <c r="E63" s="288">
        <v>20028</v>
      </c>
      <c r="F63" s="288"/>
      <c r="G63" s="96">
        <v>44606</v>
      </c>
      <c r="H63" s="289">
        <v>8.4305072171216217E-2</v>
      </c>
    </row>
    <row r="64" spans="2:8" ht="15" customHeight="1" x14ac:dyDescent="0.2">
      <c r="B64" s="17" t="s">
        <v>17</v>
      </c>
      <c r="C64" s="96">
        <v>40074253</v>
      </c>
      <c r="D64" s="96">
        <v>10104946</v>
      </c>
      <c r="E64" s="96">
        <v>2706656</v>
      </c>
      <c r="F64" s="96">
        <v>24366</v>
      </c>
      <c r="G64" s="96">
        <v>52910221</v>
      </c>
      <c r="H64" s="98">
        <v>100</v>
      </c>
    </row>
    <row r="65" spans="2:8" x14ac:dyDescent="0.2">
      <c r="B65" s="13" t="s">
        <v>295</v>
      </c>
      <c r="C65" s="377">
        <v>75.740097551284094</v>
      </c>
      <c r="D65" s="377">
        <v>19.098287266651184</v>
      </c>
      <c r="E65" s="377">
        <v>5.1155635883660358</v>
      </c>
      <c r="F65" s="377">
        <v>4.6051593698691981E-2</v>
      </c>
      <c r="G65" s="377">
        <v>100</v>
      </c>
      <c r="H65" s="194"/>
    </row>
  </sheetData>
  <mergeCells count="3">
    <mergeCell ref="B1:H1"/>
    <mergeCell ref="C3:F3"/>
    <mergeCell ref="G3:H3"/>
  </mergeCells>
  <printOptions horizontalCentered="1"/>
  <pageMargins left="0.74803149606299213" right="0.74803149606299213" top="0.35433070866141736" bottom="0.35433070866141736" header="0.35433070866141736" footer="0.35433070866141736"/>
  <pageSetup scale="76"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ADD8E6"/>
  </sheetPr>
  <dimension ref="B1:Q201"/>
  <sheetViews>
    <sheetView view="pageBreakPreview" zoomScaleNormal="100" zoomScaleSheetLayoutView="100" workbookViewId="0"/>
  </sheetViews>
  <sheetFormatPr defaultColWidth="9.140625" defaultRowHeight="12" x14ac:dyDescent="0.2"/>
  <cols>
    <col min="1" max="1" width="9.140625" style="92"/>
    <col min="2" max="2" width="16.7109375" style="92" bestFit="1" customWidth="1"/>
    <col min="3" max="3" width="42.28515625" style="92" customWidth="1"/>
    <col min="4" max="5" width="9.140625" style="92" customWidth="1"/>
    <col min="6" max="6" width="9.5703125" style="92" customWidth="1"/>
    <col min="7" max="12" width="9.140625" style="92" customWidth="1"/>
    <col min="13" max="13" width="11" style="92" customWidth="1"/>
    <col min="14" max="14" width="9.140625" style="92" customWidth="1"/>
    <col min="15" max="15" width="10.28515625" style="92" customWidth="1"/>
    <col min="16" max="16" width="10" style="92" customWidth="1"/>
    <col min="17" max="17" width="10.140625" style="92" bestFit="1" customWidth="1"/>
    <col min="18" max="16384" width="9.140625" style="92"/>
  </cols>
  <sheetData>
    <row r="1" spans="2:17" ht="30" customHeight="1" x14ac:dyDescent="0.2">
      <c r="B1" s="310" t="s">
        <v>675</v>
      </c>
      <c r="C1" s="311"/>
      <c r="D1" s="311"/>
      <c r="E1" s="311"/>
      <c r="F1" s="311"/>
      <c r="G1" s="311"/>
      <c r="H1" s="311"/>
      <c r="I1" s="311"/>
      <c r="J1" s="311"/>
      <c r="K1" s="311"/>
      <c r="L1" s="311"/>
      <c r="M1" s="311"/>
      <c r="N1" s="311"/>
      <c r="O1" s="311"/>
      <c r="P1" s="311"/>
      <c r="Q1" s="311"/>
    </row>
    <row r="2" spans="2:17" ht="13.5" customHeight="1" x14ac:dyDescent="0.2">
      <c r="B2" s="72" t="s">
        <v>0</v>
      </c>
      <c r="C2" s="72" t="s">
        <v>0</v>
      </c>
      <c r="D2" s="43" t="s">
        <v>0</v>
      </c>
      <c r="E2" s="316" t="s">
        <v>265</v>
      </c>
      <c r="F2" s="316"/>
      <c r="G2" s="316"/>
      <c r="H2" s="316"/>
      <c r="I2" s="316"/>
      <c r="J2" s="316"/>
      <c r="K2" s="316"/>
      <c r="L2" s="316"/>
      <c r="M2" s="316"/>
      <c r="N2" s="316"/>
      <c r="O2" s="316"/>
      <c r="P2" s="316"/>
      <c r="Q2" s="43"/>
    </row>
    <row r="3" spans="2:17" ht="26.25" customHeight="1" x14ac:dyDescent="0.2">
      <c r="B3" s="151" t="s">
        <v>300</v>
      </c>
      <c r="C3" s="151" t="s">
        <v>358</v>
      </c>
      <c r="D3" s="150" t="s">
        <v>359</v>
      </c>
      <c r="E3" s="150" t="s">
        <v>5</v>
      </c>
      <c r="F3" s="150" t="s">
        <v>6</v>
      </c>
      <c r="G3" s="150" t="s">
        <v>7</v>
      </c>
      <c r="H3" s="150" t="s">
        <v>8</v>
      </c>
      <c r="I3" s="150" t="s">
        <v>9</v>
      </c>
      <c r="J3" s="150" t="s">
        <v>10</v>
      </c>
      <c r="K3" s="150" t="s">
        <v>11</v>
      </c>
      <c r="L3" s="150" t="s">
        <v>12</v>
      </c>
      <c r="M3" s="150" t="s">
        <v>13</v>
      </c>
      <c r="N3" s="150" t="s">
        <v>14</v>
      </c>
      <c r="O3" s="150" t="s">
        <v>15</v>
      </c>
      <c r="P3" s="150" t="s">
        <v>16</v>
      </c>
      <c r="Q3" s="281" t="s">
        <v>17</v>
      </c>
    </row>
    <row r="4" spans="2:17" ht="12.75" x14ac:dyDescent="0.2">
      <c r="B4" s="308" t="s">
        <v>301</v>
      </c>
      <c r="C4" s="187" t="s">
        <v>632</v>
      </c>
      <c r="D4" s="279" t="s">
        <v>271</v>
      </c>
      <c r="E4" s="5">
        <v>34</v>
      </c>
      <c r="F4" s="5">
        <v>48</v>
      </c>
      <c r="G4" s="5">
        <v>28</v>
      </c>
      <c r="H4" s="5">
        <v>51</v>
      </c>
      <c r="I4" s="5">
        <v>35</v>
      </c>
      <c r="J4" s="5">
        <v>49</v>
      </c>
      <c r="K4" s="5">
        <v>29</v>
      </c>
      <c r="L4" s="5">
        <v>33</v>
      </c>
      <c r="M4" s="5">
        <v>22</v>
      </c>
      <c r="N4" s="5">
        <v>41</v>
      </c>
      <c r="O4" s="5">
        <v>46</v>
      </c>
      <c r="P4" s="5">
        <v>38</v>
      </c>
      <c r="Q4" s="193">
        <v>454</v>
      </c>
    </row>
    <row r="5" spans="2:17" ht="12.75" x14ac:dyDescent="0.2">
      <c r="B5" s="366"/>
      <c r="C5" s="187" t="s">
        <v>361</v>
      </c>
      <c r="D5" s="279" t="s">
        <v>269</v>
      </c>
      <c r="E5" s="5">
        <v>10934</v>
      </c>
      <c r="F5" s="5">
        <v>9541</v>
      </c>
      <c r="G5" s="5">
        <v>10319</v>
      </c>
      <c r="H5" s="5">
        <v>12072</v>
      </c>
      <c r="I5" s="5">
        <v>13747</v>
      </c>
      <c r="J5" s="5">
        <v>17429</v>
      </c>
      <c r="K5" s="5">
        <v>22949</v>
      </c>
      <c r="L5" s="5">
        <v>8568</v>
      </c>
      <c r="M5" s="286"/>
      <c r="N5" s="286"/>
      <c r="O5" s="286"/>
      <c r="P5" s="286"/>
      <c r="Q5" s="193">
        <v>105559</v>
      </c>
    </row>
    <row r="6" spans="2:17" ht="12.75" x14ac:dyDescent="0.2">
      <c r="B6" s="366"/>
      <c r="C6" s="187" t="s">
        <v>362</v>
      </c>
      <c r="D6" s="364" t="s">
        <v>271</v>
      </c>
      <c r="E6" s="5">
        <v>64</v>
      </c>
      <c r="F6" s="5">
        <v>47</v>
      </c>
      <c r="G6" s="5">
        <v>36</v>
      </c>
      <c r="H6" s="5">
        <v>59</v>
      </c>
      <c r="I6" s="5">
        <v>45</v>
      </c>
      <c r="J6" s="5">
        <v>44</v>
      </c>
      <c r="K6" s="5">
        <v>55</v>
      </c>
      <c r="L6" s="5">
        <v>56</v>
      </c>
      <c r="M6" s="5">
        <v>53</v>
      </c>
      <c r="N6" s="5">
        <v>67</v>
      </c>
      <c r="O6" s="5">
        <v>78</v>
      </c>
      <c r="P6" s="5">
        <v>40</v>
      </c>
      <c r="Q6" s="193">
        <v>644</v>
      </c>
    </row>
    <row r="7" spans="2:17" ht="12.75" x14ac:dyDescent="0.2">
      <c r="B7" s="366"/>
      <c r="C7" s="187" t="s">
        <v>363</v>
      </c>
      <c r="D7" s="365"/>
      <c r="E7" s="5">
        <v>15</v>
      </c>
      <c r="F7" s="5">
        <v>41</v>
      </c>
      <c r="G7" s="5">
        <v>53</v>
      </c>
      <c r="H7" s="5">
        <v>26</v>
      </c>
      <c r="I7" s="5">
        <v>62</v>
      </c>
      <c r="J7" s="5">
        <v>21</v>
      </c>
      <c r="K7" s="5">
        <v>49</v>
      </c>
      <c r="L7" s="5">
        <v>45</v>
      </c>
      <c r="M7" s="5">
        <v>52</v>
      </c>
      <c r="N7" s="5">
        <v>61</v>
      </c>
      <c r="O7" s="5">
        <v>63</v>
      </c>
      <c r="P7" s="5">
        <v>28</v>
      </c>
      <c r="Q7" s="193">
        <v>516</v>
      </c>
    </row>
    <row r="8" spans="2:17" ht="12.75" x14ac:dyDescent="0.2">
      <c r="B8" s="309"/>
      <c r="C8" s="97" t="s">
        <v>17</v>
      </c>
      <c r="D8" s="188" t="s">
        <v>264</v>
      </c>
      <c r="E8" s="189">
        <v>11047</v>
      </c>
      <c r="F8" s="189">
        <v>9677</v>
      </c>
      <c r="G8" s="189">
        <v>10436</v>
      </c>
      <c r="H8" s="189">
        <v>12208</v>
      </c>
      <c r="I8" s="189">
        <v>13889</v>
      </c>
      <c r="J8" s="189">
        <v>17543</v>
      </c>
      <c r="K8" s="189">
        <v>23082</v>
      </c>
      <c r="L8" s="189">
        <v>8702</v>
      </c>
      <c r="M8" s="189">
        <v>127</v>
      </c>
      <c r="N8" s="189">
        <v>169</v>
      </c>
      <c r="O8" s="189">
        <v>187</v>
      </c>
      <c r="P8" s="189">
        <v>106</v>
      </c>
      <c r="Q8" s="192">
        <v>107173</v>
      </c>
    </row>
    <row r="9" spans="2:17" ht="12.75" x14ac:dyDescent="0.2">
      <c r="B9" s="6" t="s">
        <v>302</v>
      </c>
      <c r="C9" s="97" t="s">
        <v>364</v>
      </c>
      <c r="D9" s="188" t="s">
        <v>269</v>
      </c>
      <c r="E9" s="189">
        <v>1</v>
      </c>
      <c r="F9" s="189">
        <v>1</v>
      </c>
      <c r="G9" s="99"/>
      <c r="H9" s="99"/>
      <c r="I9" s="99"/>
      <c r="J9" s="99"/>
      <c r="K9" s="99"/>
      <c r="L9" s="99"/>
      <c r="M9" s="99"/>
      <c r="N9" s="99"/>
      <c r="O9" s="99"/>
      <c r="P9" s="99"/>
      <c r="Q9" s="192">
        <v>2</v>
      </c>
    </row>
    <row r="10" spans="2:17" ht="12.75" x14ac:dyDescent="0.2">
      <c r="B10" s="308" t="s">
        <v>303</v>
      </c>
      <c r="C10" s="187" t="s">
        <v>365</v>
      </c>
      <c r="D10" s="279" t="s">
        <v>270</v>
      </c>
      <c r="E10" s="5">
        <v>67765</v>
      </c>
      <c r="F10" s="5">
        <v>58599</v>
      </c>
      <c r="G10" s="5">
        <v>39806</v>
      </c>
      <c r="H10" s="5">
        <v>49017</v>
      </c>
      <c r="I10" s="5">
        <v>32404</v>
      </c>
      <c r="J10" s="5">
        <v>49686</v>
      </c>
      <c r="K10" s="5">
        <v>41326</v>
      </c>
      <c r="L10" s="5">
        <v>38596</v>
      </c>
      <c r="M10" s="5">
        <v>58806</v>
      </c>
      <c r="N10" s="5">
        <v>48541</v>
      </c>
      <c r="O10" s="5">
        <v>47497</v>
      </c>
      <c r="P10" s="5">
        <v>53165</v>
      </c>
      <c r="Q10" s="193">
        <v>585208</v>
      </c>
    </row>
    <row r="11" spans="2:17" ht="12.75" x14ac:dyDescent="0.2">
      <c r="B11" s="366"/>
      <c r="C11" s="187" t="s">
        <v>619</v>
      </c>
      <c r="D11" s="279" t="s">
        <v>269</v>
      </c>
      <c r="E11" s="5">
        <v>915</v>
      </c>
      <c r="F11" s="5">
        <v>367</v>
      </c>
      <c r="G11" s="286"/>
      <c r="H11" s="286"/>
      <c r="I11" s="5">
        <v>138</v>
      </c>
      <c r="J11" s="5">
        <v>107</v>
      </c>
      <c r="K11" s="286"/>
      <c r="L11" s="286"/>
      <c r="M11" s="286"/>
      <c r="N11" s="5">
        <v>3</v>
      </c>
      <c r="O11" s="286"/>
      <c r="P11" s="286"/>
      <c r="Q11" s="193">
        <v>1530</v>
      </c>
    </row>
    <row r="12" spans="2:17" ht="12.75" x14ac:dyDescent="0.2">
      <c r="B12" s="309"/>
      <c r="C12" s="97" t="s">
        <v>17</v>
      </c>
      <c r="D12" s="188" t="s">
        <v>264</v>
      </c>
      <c r="E12" s="189">
        <v>68680</v>
      </c>
      <c r="F12" s="189">
        <v>58966</v>
      </c>
      <c r="G12" s="189">
        <v>39806</v>
      </c>
      <c r="H12" s="189">
        <v>49017</v>
      </c>
      <c r="I12" s="189">
        <v>32542</v>
      </c>
      <c r="J12" s="189">
        <v>49793</v>
      </c>
      <c r="K12" s="189">
        <v>41326</v>
      </c>
      <c r="L12" s="189">
        <v>38596</v>
      </c>
      <c r="M12" s="189">
        <v>58806</v>
      </c>
      <c r="N12" s="189">
        <v>48544</v>
      </c>
      <c r="O12" s="189">
        <v>47497</v>
      </c>
      <c r="P12" s="189">
        <v>53165</v>
      </c>
      <c r="Q12" s="192">
        <v>586738</v>
      </c>
    </row>
    <row r="13" spans="2:17" ht="12.75" x14ac:dyDescent="0.2">
      <c r="B13" s="6" t="s">
        <v>304</v>
      </c>
      <c r="C13" s="97" t="s">
        <v>366</v>
      </c>
      <c r="D13" s="188" t="s">
        <v>269</v>
      </c>
      <c r="E13" s="189">
        <v>10</v>
      </c>
      <c r="F13" s="189">
        <v>4</v>
      </c>
      <c r="G13" s="99"/>
      <c r="H13" s="99"/>
      <c r="I13" s="189">
        <v>1</v>
      </c>
      <c r="J13" s="99"/>
      <c r="K13" s="99"/>
      <c r="L13" s="189">
        <v>5</v>
      </c>
      <c r="M13" s="99"/>
      <c r="N13" s="189">
        <v>2</v>
      </c>
      <c r="O13" s="189">
        <v>15</v>
      </c>
      <c r="P13" s="189">
        <v>11</v>
      </c>
      <c r="Q13" s="192">
        <v>48</v>
      </c>
    </row>
    <row r="14" spans="2:17" ht="12.75" x14ac:dyDescent="0.2">
      <c r="B14" s="6" t="s">
        <v>305</v>
      </c>
      <c r="C14" s="97" t="s">
        <v>367</v>
      </c>
      <c r="D14" s="188" t="s">
        <v>269</v>
      </c>
      <c r="E14" s="189">
        <v>47559</v>
      </c>
      <c r="F14" s="189">
        <v>39600</v>
      </c>
      <c r="G14" s="189">
        <v>38625</v>
      </c>
      <c r="H14" s="189">
        <v>41384</v>
      </c>
      <c r="I14" s="189">
        <v>50350</v>
      </c>
      <c r="J14" s="189">
        <v>56075</v>
      </c>
      <c r="K14" s="189">
        <v>70019</v>
      </c>
      <c r="L14" s="189">
        <v>102136</v>
      </c>
      <c r="M14" s="189">
        <v>66465</v>
      </c>
      <c r="N14" s="189">
        <v>55056</v>
      </c>
      <c r="O14" s="189">
        <v>46046</v>
      </c>
      <c r="P14" s="189">
        <v>39663</v>
      </c>
      <c r="Q14" s="192">
        <v>652978</v>
      </c>
    </row>
    <row r="15" spans="2:17" ht="12.75" x14ac:dyDescent="0.2">
      <c r="B15" s="308" t="s">
        <v>306</v>
      </c>
      <c r="C15" s="187" t="s">
        <v>368</v>
      </c>
      <c r="D15" s="364" t="s">
        <v>271</v>
      </c>
      <c r="E15" s="5">
        <v>11</v>
      </c>
      <c r="F15" s="286"/>
      <c r="G15" s="286"/>
      <c r="H15" s="5">
        <v>7</v>
      </c>
      <c r="I15" s="5">
        <v>4125</v>
      </c>
      <c r="J15" s="5">
        <v>3576</v>
      </c>
      <c r="K15" s="5">
        <v>5</v>
      </c>
      <c r="L15" s="5">
        <v>2892</v>
      </c>
      <c r="M15" s="5">
        <v>1757</v>
      </c>
      <c r="N15" s="5">
        <v>7461</v>
      </c>
      <c r="O15" s="5">
        <v>5</v>
      </c>
      <c r="P15" s="5">
        <v>1</v>
      </c>
      <c r="Q15" s="193">
        <v>19840</v>
      </c>
    </row>
    <row r="16" spans="2:17" ht="12.75" x14ac:dyDescent="0.2">
      <c r="B16" s="366"/>
      <c r="C16" s="187" t="s">
        <v>620</v>
      </c>
      <c r="D16" s="367"/>
      <c r="E16" s="5">
        <v>3</v>
      </c>
      <c r="F16" s="5">
        <v>14</v>
      </c>
      <c r="G16" s="5">
        <v>10</v>
      </c>
      <c r="H16" s="5">
        <v>21</v>
      </c>
      <c r="I16" s="5">
        <v>28</v>
      </c>
      <c r="J16" s="5">
        <v>45</v>
      </c>
      <c r="K16" s="5">
        <v>70</v>
      </c>
      <c r="L16" s="5">
        <v>45</v>
      </c>
      <c r="M16" s="5">
        <v>29</v>
      </c>
      <c r="N16" s="5">
        <v>42</v>
      </c>
      <c r="O16" s="5">
        <v>27</v>
      </c>
      <c r="P16" s="5">
        <v>4</v>
      </c>
      <c r="Q16" s="193">
        <v>338</v>
      </c>
    </row>
    <row r="17" spans="2:17" ht="12.75" x14ac:dyDescent="0.2">
      <c r="B17" s="366"/>
      <c r="C17" s="187" t="s">
        <v>370</v>
      </c>
      <c r="D17" s="367"/>
      <c r="E17" s="5">
        <v>4</v>
      </c>
      <c r="F17" s="5">
        <v>17</v>
      </c>
      <c r="G17" s="5">
        <v>6</v>
      </c>
      <c r="H17" s="5">
        <v>41</v>
      </c>
      <c r="I17" s="5">
        <v>24</v>
      </c>
      <c r="J17" s="5">
        <v>27</v>
      </c>
      <c r="K17" s="5">
        <v>32</v>
      </c>
      <c r="L17" s="5">
        <v>43</v>
      </c>
      <c r="M17" s="5">
        <v>61</v>
      </c>
      <c r="N17" s="5">
        <v>52</v>
      </c>
      <c r="O17" s="5">
        <v>30</v>
      </c>
      <c r="P17" s="5">
        <v>6</v>
      </c>
      <c r="Q17" s="193">
        <v>343</v>
      </c>
    </row>
    <row r="18" spans="2:17" ht="12.75" x14ac:dyDescent="0.2">
      <c r="B18" s="366"/>
      <c r="C18" s="187" t="s">
        <v>371</v>
      </c>
      <c r="D18" s="365"/>
      <c r="E18" s="5">
        <v>22</v>
      </c>
      <c r="F18" s="5">
        <v>15</v>
      </c>
      <c r="G18" s="5">
        <v>793</v>
      </c>
      <c r="H18" s="5">
        <v>847</v>
      </c>
      <c r="I18" s="5">
        <v>5608</v>
      </c>
      <c r="J18" s="5">
        <v>3638</v>
      </c>
      <c r="K18" s="5">
        <v>2519</v>
      </c>
      <c r="L18" s="5">
        <v>3146</v>
      </c>
      <c r="M18" s="5">
        <v>1590</v>
      </c>
      <c r="N18" s="5">
        <v>7678</v>
      </c>
      <c r="O18" s="5">
        <v>8922</v>
      </c>
      <c r="P18" s="5">
        <v>77</v>
      </c>
      <c r="Q18" s="193">
        <v>34855</v>
      </c>
    </row>
    <row r="19" spans="2:17" ht="12.75" x14ac:dyDescent="0.2">
      <c r="B19" s="366"/>
      <c r="C19" s="187" t="s">
        <v>372</v>
      </c>
      <c r="D19" s="364" t="s">
        <v>269</v>
      </c>
      <c r="E19" s="5">
        <v>5700</v>
      </c>
      <c r="F19" s="5">
        <v>4207</v>
      </c>
      <c r="G19" s="5">
        <v>7109</v>
      </c>
      <c r="H19" s="5">
        <v>14507</v>
      </c>
      <c r="I19" s="5">
        <v>29843</v>
      </c>
      <c r="J19" s="5">
        <v>32934</v>
      </c>
      <c r="K19" s="5">
        <v>51125</v>
      </c>
      <c r="L19" s="5">
        <v>46487</v>
      </c>
      <c r="M19" s="5">
        <v>33919</v>
      </c>
      <c r="N19" s="5">
        <v>39120</v>
      </c>
      <c r="O19" s="5">
        <v>12731</v>
      </c>
      <c r="P19" s="5">
        <v>4867</v>
      </c>
      <c r="Q19" s="193">
        <v>282549</v>
      </c>
    </row>
    <row r="20" spans="2:17" ht="12.75" x14ac:dyDescent="0.2">
      <c r="B20" s="366"/>
      <c r="C20" s="187" t="s">
        <v>373</v>
      </c>
      <c r="D20" s="365"/>
      <c r="E20" s="5">
        <v>235972</v>
      </c>
      <c r="F20" s="5">
        <v>199720</v>
      </c>
      <c r="G20" s="5">
        <v>332512</v>
      </c>
      <c r="H20" s="5">
        <v>808362</v>
      </c>
      <c r="I20" s="5">
        <v>1596384</v>
      </c>
      <c r="J20" s="5">
        <v>2095295</v>
      </c>
      <c r="K20" s="5">
        <v>2438672</v>
      </c>
      <c r="L20" s="5">
        <v>2625608</v>
      </c>
      <c r="M20" s="5">
        <v>2211341</v>
      </c>
      <c r="N20" s="5">
        <v>2109522</v>
      </c>
      <c r="O20" s="5">
        <v>689508</v>
      </c>
      <c r="P20" s="5">
        <v>202191</v>
      </c>
      <c r="Q20" s="193">
        <v>15545087</v>
      </c>
    </row>
    <row r="21" spans="2:17" ht="12.75" x14ac:dyDescent="0.2">
      <c r="B21" s="366"/>
      <c r="C21" s="187" t="s">
        <v>369</v>
      </c>
      <c r="D21" s="364" t="s">
        <v>271</v>
      </c>
      <c r="E21" s="5">
        <v>159</v>
      </c>
      <c r="F21" s="5">
        <v>122</v>
      </c>
      <c r="G21" s="5">
        <v>515</v>
      </c>
      <c r="H21" s="5">
        <v>1301</v>
      </c>
      <c r="I21" s="5">
        <v>2899</v>
      </c>
      <c r="J21" s="5">
        <v>3471</v>
      </c>
      <c r="K21" s="5">
        <v>4473</v>
      </c>
      <c r="L21" s="5">
        <v>5981</v>
      </c>
      <c r="M21" s="5">
        <v>4842</v>
      </c>
      <c r="N21" s="5">
        <v>4137</v>
      </c>
      <c r="O21" s="5">
        <v>930</v>
      </c>
      <c r="P21" s="5">
        <v>169</v>
      </c>
      <c r="Q21" s="193">
        <v>28999</v>
      </c>
    </row>
    <row r="22" spans="2:17" ht="12.75" x14ac:dyDescent="0.2">
      <c r="B22" s="366"/>
      <c r="C22" s="187" t="s">
        <v>374</v>
      </c>
      <c r="D22" s="365"/>
      <c r="E22" s="286"/>
      <c r="F22" s="286"/>
      <c r="G22" s="286"/>
      <c r="H22" s="5">
        <v>9</v>
      </c>
      <c r="I22" s="5">
        <v>8</v>
      </c>
      <c r="J22" s="5">
        <v>16</v>
      </c>
      <c r="K22" s="286"/>
      <c r="L22" s="5">
        <v>19</v>
      </c>
      <c r="M22" s="5">
        <v>17</v>
      </c>
      <c r="N22" s="5">
        <v>10</v>
      </c>
      <c r="O22" s="5">
        <v>2</v>
      </c>
      <c r="P22" s="286"/>
      <c r="Q22" s="193">
        <v>81</v>
      </c>
    </row>
    <row r="23" spans="2:17" ht="12.75" x14ac:dyDescent="0.2">
      <c r="B23" s="309"/>
      <c r="C23" s="97" t="s">
        <v>17</v>
      </c>
      <c r="D23" s="188" t="s">
        <v>264</v>
      </c>
      <c r="E23" s="189">
        <v>241871</v>
      </c>
      <c r="F23" s="189">
        <v>204095</v>
      </c>
      <c r="G23" s="189">
        <v>340945</v>
      </c>
      <c r="H23" s="189">
        <v>825095</v>
      </c>
      <c r="I23" s="189">
        <v>1638919</v>
      </c>
      <c r="J23" s="189">
        <v>2139002</v>
      </c>
      <c r="K23" s="189">
        <v>2496896</v>
      </c>
      <c r="L23" s="189">
        <v>2684221</v>
      </c>
      <c r="M23" s="189">
        <v>2253556</v>
      </c>
      <c r="N23" s="189">
        <v>2168022</v>
      </c>
      <c r="O23" s="189">
        <v>712155</v>
      </c>
      <c r="P23" s="189">
        <v>207315</v>
      </c>
      <c r="Q23" s="192">
        <v>15912092</v>
      </c>
    </row>
    <row r="24" spans="2:17" ht="12.75" x14ac:dyDescent="0.2">
      <c r="B24" s="308" t="s">
        <v>308</v>
      </c>
      <c r="C24" s="187" t="s">
        <v>375</v>
      </c>
      <c r="D24" s="279" t="s">
        <v>271</v>
      </c>
      <c r="E24" s="5">
        <v>44</v>
      </c>
      <c r="F24" s="5">
        <v>23</v>
      </c>
      <c r="G24" s="5">
        <v>50</v>
      </c>
      <c r="H24" s="5">
        <v>36</v>
      </c>
      <c r="I24" s="5">
        <v>30</v>
      </c>
      <c r="J24" s="5">
        <v>23</v>
      </c>
      <c r="K24" s="5">
        <v>71</v>
      </c>
      <c r="L24" s="5">
        <v>41</v>
      </c>
      <c r="M24" s="5">
        <v>11</v>
      </c>
      <c r="N24" s="5">
        <v>40</v>
      </c>
      <c r="O24" s="5">
        <v>98</v>
      </c>
      <c r="P24" s="5">
        <v>205</v>
      </c>
      <c r="Q24" s="193">
        <v>672</v>
      </c>
    </row>
    <row r="25" spans="2:17" ht="12.75" x14ac:dyDescent="0.2">
      <c r="B25" s="366"/>
      <c r="C25" s="187" t="s">
        <v>376</v>
      </c>
      <c r="D25" s="279" t="s">
        <v>270</v>
      </c>
      <c r="E25" s="5">
        <v>102055</v>
      </c>
      <c r="F25" s="5">
        <v>113027</v>
      </c>
      <c r="G25" s="5">
        <v>130868</v>
      </c>
      <c r="H25" s="5">
        <v>124966</v>
      </c>
      <c r="I25" s="5">
        <v>145020</v>
      </c>
      <c r="J25" s="5">
        <v>140240</v>
      </c>
      <c r="K25" s="5">
        <v>174393</v>
      </c>
      <c r="L25" s="5">
        <v>186644</v>
      </c>
      <c r="M25" s="5">
        <v>153331</v>
      </c>
      <c r="N25" s="5">
        <v>125732</v>
      </c>
      <c r="O25" s="5">
        <v>120872</v>
      </c>
      <c r="P25" s="5">
        <v>120494</v>
      </c>
      <c r="Q25" s="193">
        <v>1637642</v>
      </c>
    </row>
    <row r="26" spans="2:17" ht="12.75" x14ac:dyDescent="0.2">
      <c r="B26" s="309"/>
      <c r="C26" s="97" t="s">
        <v>17</v>
      </c>
      <c r="D26" s="188" t="s">
        <v>264</v>
      </c>
      <c r="E26" s="189">
        <v>102099</v>
      </c>
      <c r="F26" s="189">
        <v>113050</v>
      </c>
      <c r="G26" s="189">
        <v>130918</v>
      </c>
      <c r="H26" s="189">
        <v>125002</v>
      </c>
      <c r="I26" s="189">
        <v>145050</v>
      </c>
      <c r="J26" s="189">
        <v>140263</v>
      </c>
      <c r="K26" s="189">
        <v>174464</v>
      </c>
      <c r="L26" s="189">
        <v>186685</v>
      </c>
      <c r="M26" s="189">
        <v>153342</v>
      </c>
      <c r="N26" s="189">
        <v>125772</v>
      </c>
      <c r="O26" s="189">
        <v>120970</v>
      </c>
      <c r="P26" s="189">
        <v>120699</v>
      </c>
      <c r="Q26" s="192">
        <v>1638314</v>
      </c>
    </row>
    <row r="27" spans="2:17" ht="12.75" x14ac:dyDescent="0.2">
      <c r="B27" s="308" t="s">
        <v>309</v>
      </c>
      <c r="C27" s="187" t="s">
        <v>377</v>
      </c>
      <c r="D27" s="364" t="s">
        <v>271</v>
      </c>
      <c r="E27" s="5">
        <v>1</v>
      </c>
      <c r="F27" s="5">
        <v>12</v>
      </c>
      <c r="G27" s="5">
        <v>7</v>
      </c>
      <c r="H27" s="5">
        <v>52</v>
      </c>
      <c r="I27" s="5">
        <v>69</v>
      </c>
      <c r="J27" s="5">
        <v>259</v>
      </c>
      <c r="K27" s="5">
        <v>615</v>
      </c>
      <c r="L27" s="5">
        <v>1205</v>
      </c>
      <c r="M27" s="5">
        <v>239</v>
      </c>
      <c r="N27" s="5">
        <v>45</v>
      </c>
      <c r="O27" s="5">
        <v>9</v>
      </c>
      <c r="P27" s="286"/>
      <c r="Q27" s="193">
        <v>2513</v>
      </c>
    </row>
    <row r="28" spans="2:17" ht="12.75" x14ac:dyDescent="0.2">
      <c r="B28" s="366"/>
      <c r="C28" s="187" t="s">
        <v>378</v>
      </c>
      <c r="D28" s="365"/>
      <c r="E28" s="5">
        <v>1811</v>
      </c>
      <c r="F28" s="5">
        <v>4976</v>
      </c>
      <c r="G28" s="5">
        <v>28357</v>
      </c>
      <c r="H28" s="5">
        <v>6844</v>
      </c>
      <c r="I28" s="5">
        <v>89557</v>
      </c>
      <c r="J28" s="5">
        <v>107986</v>
      </c>
      <c r="K28" s="5">
        <v>126385</v>
      </c>
      <c r="L28" s="5">
        <v>139946</v>
      </c>
      <c r="M28" s="5">
        <v>121819</v>
      </c>
      <c r="N28" s="5">
        <v>142150</v>
      </c>
      <c r="O28" s="5">
        <v>25275</v>
      </c>
      <c r="P28" s="5">
        <v>3659</v>
      </c>
      <c r="Q28" s="193">
        <v>798765</v>
      </c>
    </row>
    <row r="29" spans="2:17" ht="12.75" x14ac:dyDescent="0.2">
      <c r="B29" s="309"/>
      <c r="C29" s="97" t="s">
        <v>17</v>
      </c>
      <c r="D29" s="188" t="s">
        <v>264</v>
      </c>
      <c r="E29" s="189">
        <v>1812</v>
      </c>
      <c r="F29" s="189">
        <v>4988</v>
      </c>
      <c r="G29" s="189">
        <v>28364</v>
      </c>
      <c r="H29" s="189">
        <v>6896</v>
      </c>
      <c r="I29" s="189">
        <v>89626</v>
      </c>
      <c r="J29" s="189">
        <v>108245</v>
      </c>
      <c r="K29" s="189">
        <v>127000</v>
      </c>
      <c r="L29" s="189">
        <v>141151</v>
      </c>
      <c r="M29" s="189">
        <v>122058</v>
      </c>
      <c r="N29" s="189">
        <v>142195</v>
      </c>
      <c r="O29" s="189">
        <v>25284</v>
      </c>
      <c r="P29" s="189">
        <v>3659</v>
      </c>
      <c r="Q29" s="192">
        <v>801278</v>
      </c>
    </row>
    <row r="30" spans="2:17" ht="12.75" x14ac:dyDescent="0.2">
      <c r="B30" s="308" t="s">
        <v>310</v>
      </c>
      <c r="C30" s="187" t="s">
        <v>382</v>
      </c>
      <c r="D30" s="279" t="s">
        <v>269</v>
      </c>
      <c r="E30" s="5">
        <v>179</v>
      </c>
      <c r="F30" s="5">
        <v>4</v>
      </c>
      <c r="G30" s="5">
        <v>1</v>
      </c>
      <c r="H30" s="5">
        <v>263</v>
      </c>
      <c r="I30" s="5">
        <v>489</v>
      </c>
      <c r="J30" s="5">
        <v>488</v>
      </c>
      <c r="K30" s="5">
        <v>1653</v>
      </c>
      <c r="L30" s="5">
        <v>2676</v>
      </c>
      <c r="M30" s="5">
        <v>1079</v>
      </c>
      <c r="N30" s="5">
        <v>527</v>
      </c>
      <c r="O30" s="5">
        <v>300</v>
      </c>
      <c r="P30" s="5">
        <v>245</v>
      </c>
      <c r="Q30" s="193">
        <v>7904</v>
      </c>
    </row>
    <row r="31" spans="2:17" ht="12.75" x14ac:dyDescent="0.2">
      <c r="B31" s="366"/>
      <c r="C31" s="187" t="s">
        <v>380</v>
      </c>
      <c r="D31" s="364" t="s">
        <v>271</v>
      </c>
      <c r="E31" s="5">
        <v>285</v>
      </c>
      <c r="F31" s="5">
        <v>327</v>
      </c>
      <c r="G31" s="5">
        <v>334</v>
      </c>
      <c r="H31" s="5">
        <v>322</v>
      </c>
      <c r="I31" s="5">
        <v>385</v>
      </c>
      <c r="J31" s="5">
        <v>374</v>
      </c>
      <c r="K31" s="5">
        <v>389</v>
      </c>
      <c r="L31" s="5">
        <v>217</v>
      </c>
      <c r="M31" s="5">
        <v>175</v>
      </c>
      <c r="N31" s="5">
        <v>353</v>
      </c>
      <c r="O31" s="5">
        <v>308</v>
      </c>
      <c r="P31" s="5">
        <v>285</v>
      </c>
      <c r="Q31" s="193">
        <v>3754</v>
      </c>
    </row>
    <row r="32" spans="2:17" ht="12.75" x14ac:dyDescent="0.2">
      <c r="B32" s="366"/>
      <c r="C32" s="187" t="s">
        <v>381</v>
      </c>
      <c r="D32" s="367"/>
      <c r="E32" s="5">
        <v>547</v>
      </c>
      <c r="F32" s="5">
        <v>549</v>
      </c>
      <c r="G32" s="5">
        <v>628</v>
      </c>
      <c r="H32" s="5">
        <v>1465</v>
      </c>
      <c r="I32" s="5">
        <v>2523</v>
      </c>
      <c r="J32" s="5">
        <v>3818</v>
      </c>
      <c r="K32" s="5">
        <v>5888</v>
      </c>
      <c r="L32" s="5">
        <v>9064</v>
      </c>
      <c r="M32" s="5">
        <v>4933</v>
      </c>
      <c r="N32" s="5">
        <v>2273</v>
      </c>
      <c r="O32" s="5">
        <v>687</v>
      </c>
      <c r="P32" s="5">
        <v>738</v>
      </c>
      <c r="Q32" s="193">
        <v>33113</v>
      </c>
    </row>
    <row r="33" spans="2:17" ht="12.75" x14ac:dyDescent="0.2">
      <c r="B33" s="366"/>
      <c r="C33" s="187" t="s">
        <v>379</v>
      </c>
      <c r="D33" s="367"/>
      <c r="E33" s="286"/>
      <c r="F33" s="5">
        <v>6</v>
      </c>
      <c r="G33" s="286"/>
      <c r="H33" s="286"/>
      <c r="I33" s="286"/>
      <c r="J33" s="5">
        <v>3</v>
      </c>
      <c r="K33" s="5">
        <v>2</v>
      </c>
      <c r="L33" s="286"/>
      <c r="M33" s="286"/>
      <c r="N33" s="5">
        <v>2</v>
      </c>
      <c r="O33" s="286"/>
      <c r="P33" s="5">
        <v>5</v>
      </c>
      <c r="Q33" s="193">
        <v>18</v>
      </c>
    </row>
    <row r="34" spans="2:17" ht="12.75" x14ac:dyDescent="0.2">
      <c r="B34" s="366"/>
      <c r="C34" s="187" t="s">
        <v>654</v>
      </c>
      <c r="D34" s="365"/>
      <c r="E34" s="286"/>
      <c r="F34" s="286"/>
      <c r="G34" s="286"/>
      <c r="H34" s="5">
        <v>1</v>
      </c>
      <c r="I34" s="5">
        <v>1</v>
      </c>
      <c r="J34" s="5">
        <v>3</v>
      </c>
      <c r="K34" s="5">
        <v>2</v>
      </c>
      <c r="L34" s="286"/>
      <c r="M34" s="286"/>
      <c r="N34" s="286"/>
      <c r="O34" s="286"/>
      <c r="P34" s="286"/>
      <c r="Q34" s="193">
        <v>7</v>
      </c>
    </row>
    <row r="35" spans="2:17" ht="12.75" x14ac:dyDescent="0.2">
      <c r="B35" s="309"/>
      <c r="C35" s="97" t="s">
        <v>17</v>
      </c>
      <c r="D35" s="188" t="s">
        <v>264</v>
      </c>
      <c r="E35" s="189">
        <v>1011</v>
      </c>
      <c r="F35" s="189">
        <v>886</v>
      </c>
      <c r="G35" s="189">
        <v>963</v>
      </c>
      <c r="H35" s="189">
        <v>2051</v>
      </c>
      <c r="I35" s="189">
        <v>3398</v>
      </c>
      <c r="J35" s="189">
        <v>4686</v>
      </c>
      <c r="K35" s="189">
        <v>7934</v>
      </c>
      <c r="L35" s="189">
        <v>11957</v>
      </c>
      <c r="M35" s="189">
        <v>6187</v>
      </c>
      <c r="N35" s="189">
        <v>3155</v>
      </c>
      <c r="O35" s="189">
        <v>1295</v>
      </c>
      <c r="P35" s="189">
        <v>1273</v>
      </c>
      <c r="Q35" s="192">
        <v>44796</v>
      </c>
    </row>
    <row r="36" spans="2:17" ht="12.75" x14ac:dyDescent="0.2">
      <c r="B36" s="6" t="s">
        <v>617</v>
      </c>
      <c r="C36" s="97" t="s">
        <v>621</v>
      </c>
      <c r="D36" s="188" t="s">
        <v>269</v>
      </c>
      <c r="E36" s="99"/>
      <c r="F36" s="99"/>
      <c r="G36" s="99"/>
      <c r="H36" s="99"/>
      <c r="I36" s="99"/>
      <c r="J36" s="99"/>
      <c r="K36" s="99"/>
      <c r="L36" s="99"/>
      <c r="M36" s="99"/>
      <c r="N36" s="99"/>
      <c r="O36" s="189">
        <v>2</v>
      </c>
      <c r="P36" s="189">
        <v>1</v>
      </c>
      <c r="Q36" s="192">
        <v>3</v>
      </c>
    </row>
    <row r="37" spans="2:17" ht="12.75" x14ac:dyDescent="0.2">
      <c r="B37" s="308" t="s">
        <v>313</v>
      </c>
      <c r="C37" s="187" t="s">
        <v>383</v>
      </c>
      <c r="D37" s="279" t="s">
        <v>269</v>
      </c>
      <c r="E37" s="5">
        <v>65</v>
      </c>
      <c r="F37" s="5">
        <v>52</v>
      </c>
      <c r="G37" s="5">
        <v>30</v>
      </c>
      <c r="H37" s="5">
        <v>17</v>
      </c>
      <c r="I37" s="5">
        <v>17</v>
      </c>
      <c r="J37" s="5">
        <v>17</v>
      </c>
      <c r="K37" s="5">
        <v>21</v>
      </c>
      <c r="L37" s="5">
        <v>6</v>
      </c>
      <c r="M37" s="5">
        <v>13</v>
      </c>
      <c r="N37" s="5">
        <v>20</v>
      </c>
      <c r="O37" s="5">
        <v>31</v>
      </c>
      <c r="P37" s="5">
        <v>4</v>
      </c>
      <c r="Q37" s="193">
        <v>293</v>
      </c>
    </row>
    <row r="38" spans="2:17" ht="12.75" x14ac:dyDescent="0.2">
      <c r="B38" s="366"/>
      <c r="C38" s="187" t="s">
        <v>384</v>
      </c>
      <c r="D38" s="279" t="s">
        <v>271</v>
      </c>
      <c r="E38" s="5">
        <v>349</v>
      </c>
      <c r="F38" s="5">
        <v>319</v>
      </c>
      <c r="G38" s="5">
        <v>621</v>
      </c>
      <c r="H38" s="5">
        <v>620</v>
      </c>
      <c r="I38" s="5">
        <v>587</v>
      </c>
      <c r="J38" s="5">
        <v>577</v>
      </c>
      <c r="K38" s="5">
        <v>888</v>
      </c>
      <c r="L38" s="5">
        <v>664</v>
      </c>
      <c r="M38" s="5">
        <v>621</v>
      </c>
      <c r="N38" s="5">
        <v>550</v>
      </c>
      <c r="O38" s="5">
        <v>405</v>
      </c>
      <c r="P38" s="5">
        <v>553</v>
      </c>
      <c r="Q38" s="193">
        <v>6754</v>
      </c>
    </row>
    <row r="39" spans="2:17" ht="12.75" x14ac:dyDescent="0.2">
      <c r="B39" s="309"/>
      <c r="C39" s="97" t="s">
        <v>17</v>
      </c>
      <c r="D39" s="188" t="s">
        <v>264</v>
      </c>
      <c r="E39" s="189">
        <v>414</v>
      </c>
      <c r="F39" s="189">
        <v>371</v>
      </c>
      <c r="G39" s="189">
        <v>651</v>
      </c>
      <c r="H39" s="189">
        <v>637</v>
      </c>
      <c r="I39" s="189">
        <v>604</v>
      </c>
      <c r="J39" s="189">
        <v>594</v>
      </c>
      <c r="K39" s="189">
        <v>909</v>
      </c>
      <c r="L39" s="189">
        <v>670</v>
      </c>
      <c r="M39" s="189">
        <v>634</v>
      </c>
      <c r="N39" s="189">
        <v>570</v>
      </c>
      <c r="O39" s="189">
        <v>436</v>
      </c>
      <c r="P39" s="189">
        <v>557</v>
      </c>
      <c r="Q39" s="192">
        <v>7047</v>
      </c>
    </row>
    <row r="40" spans="2:17" ht="12.75" x14ac:dyDescent="0.2">
      <c r="B40" s="308" t="s">
        <v>314</v>
      </c>
      <c r="C40" s="187" t="s">
        <v>385</v>
      </c>
      <c r="D40" s="364" t="s">
        <v>271</v>
      </c>
      <c r="E40" s="5">
        <v>17</v>
      </c>
      <c r="F40" s="5">
        <v>4</v>
      </c>
      <c r="G40" s="5">
        <v>21</v>
      </c>
      <c r="H40" s="5">
        <v>9</v>
      </c>
      <c r="I40" s="5">
        <v>27</v>
      </c>
      <c r="J40" s="5">
        <v>8</v>
      </c>
      <c r="K40" s="5">
        <v>12</v>
      </c>
      <c r="L40" s="286"/>
      <c r="M40" s="5">
        <v>10</v>
      </c>
      <c r="N40" s="5">
        <v>16</v>
      </c>
      <c r="O40" s="5">
        <v>7</v>
      </c>
      <c r="P40" s="5">
        <v>14</v>
      </c>
      <c r="Q40" s="193">
        <v>145</v>
      </c>
    </row>
    <row r="41" spans="2:17" ht="12.75" x14ac:dyDescent="0.2">
      <c r="B41" s="366"/>
      <c r="C41" s="187" t="s">
        <v>386</v>
      </c>
      <c r="D41" s="367"/>
      <c r="E41" s="5">
        <v>1</v>
      </c>
      <c r="F41" s="5">
        <v>17</v>
      </c>
      <c r="G41" s="5">
        <v>32</v>
      </c>
      <c r="H41" s="5">
        <v>22</v>
      </c>
      <c r="I41" s="5">
        <v>7</v>
      </c>
      <c r="J41" s="5">
        <v>65</v>
      </c>
      <c r="K41" s="5">
        <v>17</v>
      </c>
      <c r="L41" s="5">
        <v>64</v>
      </c>
      <c r="M41" s="5">
        <v>43</v>
      </c>
      <c r="N41" s="5">
        <v>32</v>
      </c>
      <c r="O41" s="5">
        <v>2</v>
      </c>
      <c r="P41" s="5">
        <v>13</v>
      </c>
      <c r="Q41" s="193">
        <v>315</v>
      </c>
    </row>
    <row r="42" spans="2:17" ht="12.75" x14ac:dyDescent="0.2">
      <c r="B42" s="366"/>
      <c r="C42" s="187" t="s">
        <v>387</v>
      </c>
      <c r="D42" s="367"/>
      <c r="E42" s="5">
        <v>1030</v>
      </c>
      <c r="F42" s="5">
        <v>128</v>
      </c>
      <c r="G42" s="5">
        <v>169</v>
      </c>
      <c r="H42" s="5">
        <v>142</v>
      </c>
      <c r="I42" s="5">
        <v>1883</v>
      </c>
      <c r="J42" s="5">
        <v>1777</v>
      </c>
      <c r="K42" s="5">
        <v>1663</v>
      </c>
      <c r="L42" s="5">
        <v>1867</v>
      </c>
      <c r="M42" s="5">
        <v>2024</v>
      </c>
      <c r="N42" s="5">
        <v>1520</v>
      </c>
      <c r="O42" s="5">
        <v>977</v>
      </c>
      <c r="P42" s="5">
        <v>1861</v>
      </c>
      <c r="Q42" s="193">
        <v>15041</v>
      </c>
    </row>
    <row r="43" spans="2:17" ht="12.75" x14ac:dyDescent="0.2">
      <c r="B43" s="366"/>
      <c r="C43" s="187" t="s">
        <v>388</v>
      </c>
      <c r="D43" s="367"/>
      <c r="E43" s="5">
        <v>1</v>
      </c>
      <c r="F43" s="286"/>
      <c r="G43" s="5">
        <v>7</v>
      </c>
      <c r="H43" s="5">
        <v>10</v>
      </c>
      <c r="I43" s="5">
        <v>34</v>
      </c>
      <c r="J43" s="5">
        <v>27</v>
      </c>
      <c r="K43" s="5">
        <v>124</v>
      </c>
      <c r="L43" s="5">
        <v>8</v>
      </c>
      <c r="M43" s="5">
        <v>30</v>
      </c>
      <c r="N43" s="5">
        <v>13</v>
      </c>
      <c r="O43" s="286"/>
      <c r="P43" s="286"/>
      <c r="Q43" s="193">
        <v>254</v>
      </c>
    </row>
    <row r="44" spans="2:17" ht="12.75" x14ac:dyDescent="0.2">
      <c r="B44" s="366"/>
      <c r="C44" s="187" t="s">
        <v>391</v>
      </c>
      <c r="D44" s="367"/>
      <c r="E44" s="5">
        <v>52</v>
      </c>
      <c r="F44" s="5">
        <v>21</v>
      </c>
      <c r="G44" s="5">
        <v>27</v>
      </c>
      <c r="H44" s="286"/>
      <c r="I44" s="5">
        <v>2868</v>
      </c>
      <c r="J44" s="5">
        <v>53</v>
      </c>
      <c r="K44" s="5">
        <v>6548</v>
      </c>
      <c r="L44" s="5">
        <v>3716</v>
      </c>
      <c r="M44" s="5">
        <v>2077</v>
      </c>
      <c r="N44" s="5">
        <v>908</v>
      </c>
      <c r="O44" s="5">
        <v>66</v>
      </c>
      <c r="P44" s="5">
        <v>12</v>
      </c>
      <c r="Q44" s="193">
        <v>16348</v>
      </c>
    </row>
    <row r="45" spans="2:17" ht="12.75" x14ac:dyDescent="0.2">
      <c r="B45" s="366"/>
      <c r="C45" s="187" t="s">
        <v>390</v>
      </c>
      <c r="D45" s="365"/>
      <c r="E45" s="5">
        <v>74</v>
      </c>
      <c r="F45" s="5">
        <v>61</v>
      </c>
      <c r="G45" s="5">
        <v>50</v>
      </c>
      <c r="H45" s="5">
        <v>453</v>
      </c>
      <c r="I45" s="5">
        <v>544</v>
      </c>
      <c r="J45" s="5">
        <v>36</v>
      </c>
      <c r="K45" s="5">
        <v>68</v>
      </c>
      <c r="L45" s="5">
        <v>79</v>
      </c>
      <c r="M45" s="5">
        <v>134</v>
      </c>
      <c r="N45" s="5">
        <v>59</v>
      </c>
      <c r="O45" s="5">
        <v>45</v>
      </c>
      <c r="P45" s="5">
        <v>81</v>
      </c>
      <c r="Q45" s="193">
        <v>1684</v>
      </c>
    </row>
    <row r="46" spans="2:17" ht="12.75" x14ac:dyDescent="0.2">
      <c r="B46" s="366"/>
      <c r="C46" s="187" t="s">
        <v>392</v>
      </c>
      <c r="D46" s="279" t="s">
        <v>269</v>
      </c>
      <c r="E46" s="286"/>
      <c r="F46" s="5">
        <v>3</v>
      </c>
      <c r="G46" s="5">
        <v>5</v>
      </c>
      <c r="H46" s="5">
        <v>41</v>
      </c>
      <c r="I46" s="5">
        <v>5</v>
      </c>
      <c r="J46" s="286"/>
      <c r="K46" s="5">
        <v>1</v>
      </c>
      <c r="L46" s="5">
        <v>8</v>
      </c>
      <c r="M46" s="286"/>
      <c r="N46" s="5">
        <v>39</v>
      </c>
      <c r="O46" s="286"/>
      <c r="P46" s="5">
        <v>6</v>
      </c>
      <c r="Q46" s="193">
        <v>108</v>
      </c>
    </row>
    <row r="47" spans="2:17" ht="12.75" x14ac:dyDescent="0.2">
      <c r="B47" s="366"/>
      <c r="C47" s="187" t="s">
        <v>389</v>
      </c>
      <c r="D47" s="279" t="s">
        <v>271</v>
      </c>
      <c r="E47" s="286"/>
      <c r="F47" s="286"/>
      <c r="G47" s="5">
        <v>12</v>
      </c>
      <c r="H47" s="286"/>
      <c r="I47" s="5">
        <v>12</v>
      </c>
      <c r="J47" s="5">
        <v>8</v>
      </c>
      <c r="K47" s="5">
        <v>13</v>
      </c>
      <c r="L47" s="286"/>
      <c r="M47" s="5">
        <v>10</v>
      </c>
      <c r="N47" s="286"/>
      <c r="O47" s="286"/>
      <c r="P47" s="286"/>
      <c r="Q47" s="193">
        <v>55</v>
      </c>
    </row>
    <row r="48" spans="2:17" ht="12.75" x14ac:dyDescent="0.2">
      <c r="B48" s="309"/>
      <c r="C48" s="97" t="s">
        <v>17</v>
      </c>
      <c r="D48" s="188" t="s">
        <v>264</v>
      </c>
      <c r="E48" s="189">
        <v>1175</v>
      </c>
      <c r="F48" s="189">
        <v>234</v>
      </c>
      <c r="G48" s="189">
        <v>323</v>
      </c>
      <c r="H48" s="189">
        <v>677</v>
      </c>
      <c r="I48" s="189">
        <v>5380</v>
      </c>
      <c r="J48" s="189">
        <v>1974</v>
      </c>
      <c r="K48" s="189">
        <v>8446</v>
      </c>
      <c r="L48" s="189">
        <v>5742</v>
      </c>
      <c r="M48" s="189">
        <v>4328</v>
      </c>
      <c r="N48" s="189">
        <v>2587</v>
      </c>
      <c r="O48" s="189">
        <v>1097</v>
      </c>
      <c r="P48" s="189">
        <v>1987</v>
      </c>
      <c r="Q48" s="192">
        <v>33950</v>
      </c>
    </row>
    <row r="49" spans="2:17" ht="12.75" x14ac:dyDescent="0.2">
      <c r="B49" s="6" t="s">
        <v>315</v>
      </c>
      <c r="C49" s="97" t="s">
        <v>393</v>
      </c>
      <c r="D49" s="188" t="s">
        <v>269</v>
      </c>
      <c r="E49" s="189">
        <v>10</v>
      </c>
      <c r="F49" s="189">
        <v>12</v>
      </c>
      <c r="G49" s="189">
        <v>3018</v>
      </c>
      <c r="H49" s="189">
        <v>3493</v>
      </c>
      <c r="I49" s="189">
        <v>2056</v>
      </c>
      <c r="J49" s="189">
        <v>2501</v>
      </c>
      <c r="K49" s="189">
        <v>2019</v>
      </c>
      <c r="L49" s="189">
        <v>2183</v>
      </c>
      <c r="M49" s="189">
        <v>1729</v>
      </c>
      <c r="N49" s="189">
        <v>1710</v>
      </c>
      <c r="O49" s="189">
        <v>523</v>
      </c>
      <c r="P49" s="189">
        <v>20</v>
      </c>
      <c r="Q49" s="192">
        <v>19274</v>
      </c>
    </row>
    <row r="50" spans="2:17" ht="12.75" x14ac:dyDescent="0.2">
      <c r="B50" s="6" t="s">
        <v>316</v>
      </c>
      <c r="C50" s="97" t="s">
        <v>394</v>
      </c>
      <c r="D50" s="188" t="s">
        <v>269</v>
      </c>
      <c r="E50" s="189">
        <v>972</v>
      </c>
      <c r="F50" s="189">
        <v>739</v>
      </c>
      <c r="G50" s="189">
        <v>947</v>
      </c>
      <c r="H50" s="189">
        <v>1826</v>
      </c>
      <c r="I50" s="189">
        <v>2398</v>
      </c>
      <c r="J50" s="189">
        <v>2771</v>
      </c>
      <c r="K50" s="189">
        <v>4590</v>
      </c>
      <c r="L50" s="189">
        <v>6191</v>
      </c>
      <c r="M50" s="189">
        <v>5199</v>
      </c>
      <c r="N50" s="189">
        <v>4791</v>
      </c>
      <c r="O50" s="189">
        <v>1672</v>
      </c>
      <c r="P50" s="189">
        <v>1527</v>
      </c>
      <c r="Q50" s="192">
        <v>33623</v>
      </c>
    </row>
    <row r="51" spans="2:17" ht="12.75" x14ac:dyDescent="0.2">
      <c r="B51" s="308" t="s">
        <v>317</v>
      </c>
      <c r="C51" s="187" t="s">
        <v>395</v>
      </c>
      <c r="D51" s="364" t="s">
        <v>270</v>
      </c>
      <c r="E51" s="5">
        <v>54052</v>
      </c>
      <c r="F51" s="5">
        <v>51954</v>
      </c>
      <c r="G51" s="5">
        <v>64311</v>
      </c>
      <c r="H51" s="5">
        <v>76618</v>
      </c>
      <c r="I51" s="5">
        <v>82281</v>
      </c>
      <c r="J51" s="5">
        <v>82584</v>
      </c>
      <c r="K51" s="5">
        <v>89587</v>
      </c>
      <c r="L51" s="5">
        <v>199882</v>
      </c>
      <c r="M51" s="5">
        <v>93011</v>
      </c>
      <c r="N51" s="5">
        <v>80079</v>
      </c>
      <c r="O51" s="5">
        <v>67709</v>
      </c>
      <c r="P51" s="5">
        <v>54424</v>
      </c>
      <c r="Q51" s="193">
        <v>996492</v>
      </c>
    </row>
    <row r="52" spans="2:17" ht="12.75" x14ac:dyDescent="0.2">
      <c r="B52" s="366"/>
      <c r="C52" s="187" t="s">
        <v>396</v>
      </c>
      <c r="D52" s="365"/>
      <c r="E52" s="5">
        <v>51135</v>
      </c>
      <c r="F52" s="5">
        <v>38965</v>
      </c>
      <c r="G52" s="5">
        <v>55763</v>
      </c>
      <c r="H52" s="5">
        <v>57222</v>
      </c>
      <c r="I52" s="5">
        <v>66792</v>
      </c>
      <c r="J52" s="5">
        <v>63886</v>
      </c>
      <c r="K52" s="5">
        <v>66590</v>
      </c>
      <c r="L52" s="5">
        <v>128281</v>
      </c>
      <c r="M52" s="5">
        <v>74979</v>
      </c>
      <c r="N52" s="5">
        <v>68672</v>
      </c>
      <c r="O52" s="5">
        <v>50880</v>
      </c>
      <c r="P52" s="5">
        <v>46410</v>
      </c>
      <c r="Q52" s="193">
        <v>769575</v>
      </c>
    </row>
    <row r="53" spans="2:17" ht="12.75" x14ac:dyDescent="0.2">
      <c r="B53" s="366"/>
      <c r="C53" s="187" t="s">
        <v>635</v>
      </c>
      <c r="D53" s="279" t="s">
        <v>271</v>
      </c>
      <c r="E53" s="5">
        <v>36</v>
      </c>
      <c r="F53" s="5">
        <v>6</v>
      </c>
      <c r="G53" s="5">
        <v>36</v>
      </c>
      <c r="H53" s="5">
        <v>8</v>
      </c>
      <c r="I53" s="5">
        <v>23</v>
      </c>
      <c r="J53" s="5">
        <v>8</v>
      </c>
      <c r="K53" s="5">
        <v>6</v>
      </c>
      <c r="L53" s="5">
        <v>7</v>
      </c>
      <c r="M53" s="5">
        <v>17</v>
      </c>
      <c r="N53" s="5">
        <v>11</v>
      </c>
      <c r="O53" s="5">
        <v>9</v>
      </c>
      <c r="P53" s="5">
        <v>35</v>
      </c>
      <c r="Q53" s="193">
        <v>202</v>
      </c>
    </row>
    <row r="54" spans="2:17" ht="12.75" x14ac:dyDescent="0.2">
      <c r="B54" s="366"/>
      <c r="C54" s="187" t="s">
        <v>397</v>
      </c>
      <c r="D54" s="364" t="s">
        <v>270</v>
      </c>
      <c r="E54" s="5">
        <v>171247</v>
      </c>
      <c r="F54" s="5">
        <v>151830</v>
      </c>
      <c r="G54" s="5">
        <v>181430</v>
      </c>
      <c r="H54" s="5">
        <v>227918</v>
      </c>
      <c r="I54" s="5">
        <v>214041</v>
      </c>
      <c r="J54" s="5">
        <v>211191</v>
      </c>
      <c r="K54" s="5">
        <v>239238</v>
      </c>
      <c r="L54" s="5">
        <v>449777</v>
      </c>
      <c r="M54" s="5">
        <v>291234</v>
      </c>
      <c r="N54" s="5">
        <v>242951</v>
      </c>
      <c r="O54" s="5">
        <v>197873</v>
      </c>
      <c r="P54" s="5">
        <v>158589</v>
      </c>
      <c r="Q54" s="193">
        <v>2737319</v>
      </c>
    </row>
    <row r="55" spans="2:17" ht="12.75" x14ac:dyDescent="0.2">
      <c r="B55" s="366"/>
      <c r="C55" s="187" t="s">
        <v>399</v>
      </c>
      <c r="D55" s="365"/>
      <c r="E55" s="5">
        <v>17740</v>
      </c>
      <c r="F55" s="5">
        <v>15124</v>
      </c>
      <c r="G55" s="5">
        <v>18652</v>
      </c>
      <c r="H55" s="5">
        <v>17931</v>
      </c>
      <c r="I55" s="5">
        <v>21914</v>
      </c>
      <c r="J55" s="5">
        <v>18623</v>
      </c>
      <c r="K55" s="5">
        <v>18503</v>
      </c>
      <c r="L55" s="5">
        <v>56465</v>
      </c>
      <c r="M55" s="5">
        <v>22852</v>
      </c>
      <c r="N55" s="5">
        <v>20484</v>
      </c>
      <c r="O55" s="5">
        <v>17244</v>
      </c>
      <c r="P55" s="5">
        <v>19184</v>
      </c>
      <c r="Q55" s="193">
        <v>264716</v>
      </c>
    </row>
    <row r="56" spans="2:17" ht="12.75" x14ac:dyDescent="0.2">
      <c r="B56" s="366"/>
      <c r="C56" s="187" t="s">
        <v>398</v>
      </c>
      <c r="D56" s="279" t="s">
        <v>272</v>
      </c>
      <c r="E56" s="5">
        <v>878</v>
      </c>
      <c r="F56" s="5">
        <v>572</v>
      </c>
      <c r="G56" s="5">
        <v>1008</v>
      </c>
      <c r="H56" s="5">
        <v>1149</v>
      </c>
      <c r="I56" s="5">
        <v>1508</v>
      </c>
      <c r="J56" s="5">
        <v>1409</v>
      </c>
      <c r="K56" s="5">
        <v>1836</v>
      </c>
      <c r="L56" s="5">
        <v>2668</v>
      </c>
      <c r="M56" s="5">
        <v>2074</v>
      </c>
      <c r="N56" s="5">
        <v>1481</v>
      </c>
      <c r="O56" s="5">
        <v>1055</v>
      </c>
      <c r="P56" s="5">
        <v>795</v>
      </c>
      <c r="Q56" s="193">
        <v>16433</v>
      </c>
    </row>
    <row r="57" spans="2:17" ht="12.75" x14ac:dyDescent="0.2">
      <c r="B57" s="309"/>
      <c r="C57" s="97" t="s">
        <v>17</v>
      </c>
      <c r="D57" s="188" t="s">
        <v>264</v>
      </c>
      <c r="E57" s="189">
        <v>295088</v>
      </c>
      <c r="F57" s="189">
        <v>258451</v>
      </c>
      <c r="G57" s="189">
        <v>321200</v>
      </c>
      <c r="H57" s="189">
        <v>380846</v>
      </c>
      <c r="I57" s="189">
        <v>386559</v>
      </c>
      <c r="J57" s="189">
        <v>377701</v>
      </c>
      <c r="K57" s="189">
        <v>415760</v>
      </c>
      <c r="L57" s="189">
        <v>837080</v>
      </c>
      <c r="M57" s="189">
        <v>484167</v>
      </c>
      <c r="N57" s="189">
        <v>413678</v>
      </c>
      <c r="O57" s="189">
        <v>334770</v>
      </c>
      <c r="P57" s="189">
        <v>279437</v>
      </c>
      <c r="Q57" s="192">
        <v>4784737</v>
      </c>
    </row>
    <row r="58" spans="2:17" ht="12.75" x14ac:dyDescent="0.2">
      <c r="B58" s="200" t="s">
        <v>318</v>
      </c>
      <c r="C58" s="97" t="s">
        <v>400</v>
      </c>
      <c r="D58" s="188" t="s">
        <v>269</v>
      </c>
      <c r="E58" s="189">
        <v>1072</v>
      </c>
      <c r="F58" s="189">
        <v>334</v>
      </c>
      <c r="G58" s="189">
        <v>427</v>
      </c>
      <c r="H58" s="189">
        <v>1012</v>
      </c>
      <c r="I58" s="189">
        <v>1431</v>
      </c>
      <c r="J58" s="189">
        <v>1782</v>
      </c>
      <c r="K58" s="189">
        <v>2402</v>
      </c>
      <c r="L58" s="189">
        <v>3789</v>
      </c>
      <c r="M58" s="189">
        <v>2494</v>
      </c>
      <c r="N58" s="189">
        <v>1634</v>
      </c>
      <c r="O58" s="189">
        <v>770</v>
      </c>
      <c r="P58" s="189">
        <v>557</v>
      </c>
      <c r="Q58" s="192">
        <v>17704</v>
      </c>
    </row>
    <row r="59" spans="2:17" ht="12.75" x14ac:dyDescent="0.2">
      <c r="B59" s="200" t="s">
        <v>319</v>
      </c>
      <c r="C59" s="97" t="s">
        <v>401</v>
      </c>
      <c r="D59" s="188" t="s">
        <v>269</v>
      </c>
      <c r="E59" s="189">
        <v>2</v>
      </c>
      <c r="F59" s="99"/>
      <c r="G59" s="99"/>
      <c r="H59" s="189">
        <v>2</v>
      </c>
      <c r="I59" s="99"/>
      <c r="J59" s="99"/>
      <c r="K59" s="99"/>
      <c r="L59" s="99"/>
      <c r="M59" s="99"/>
      <c r="N59" s="99"/>
      <c r="O59" s="99"/>
      <c r="P59" s="99"/>
      <c r="Q59" s="192">
        <v>4</v>
      </c>
    </row>
    <row r="60" spans="2:17" ht="12.75" x14ac:dyDescent="0.2">
      <c r="B60" s="200" t="s">
        <v>320</v>
      </c>
      <c r="C60" s="97" t="s">
        <v>402</v>
      </c>
      <c r="D60" s="188" t="s">
        <v>269</v>
      </c>
      <c r="E60" s="189">
        <v>405</v>
      </c>
      <c r="F60" s="189">
        <v>453</v>
      </c>
      <c r="G60" s="189">
        <v>226</v>
      </c>
      <c r="H60" s="99"/>
      <c r="I60" s="189">
        <v>206</v>
      </c>
      <c r="J60" s="189">
        <v>230</v>
      </c>
      <c r="K60" s="189">
        <v>154</v>
      </c>
      <c r="L60" s="189">
        <v>166</v>
      </c>
      <c r="M60" s="189">
        <v>165</v>
      </c>
      <c r="N60" s="99"/>
      <c r="O60" s="189">
        <v>6</v>
      </c>
      <c r="P60" s="189">
        <v>5</v>
      </c>
      <c r="Q60" s="192">
        <v>2016</v>
      </c>
    </row>
    <row r="61" spans="2:17" ht="12.75" x14ac:dyDescent="0.2">
      <c r="B61" s="200" t="s">
        <v>321</v>
      </c>
      <c r="C61" s="97" t="s">
        <v>403</v>
      </c>
      <c r="D61" s="188" t="s">
        <v>269</v>
      </c>
      <c r="E61" s="189">
        <v>2192</v>
      </c>
      <c r="F61" s="189">
        <v>1872</v>
      </c>
      <c r="G61" s="189">
        <v>1979</v>
      </c>
      <c r="H61" s="189">
        <v>2745</v>
      </c>
      <c r="I61" s="189">
        <v>2911</v>
      </c>
      <c r="J61" s="189">
        <v>2067</v>
      </c>
      <c r="K61" s="189">
        <v>4279</v>
      </c>
      <c r="L61" s="189">
        <v>9323</v>
      </c>
      <c r="M61" s="189">
        <v>5438</v>
      </c>
      <c r="N61" s="189">
        <v>3089</v>
      </c>
      <c r="O61" s="189">
        <v>1851</v>
      </c>
      <c r="P61" s="189">
        <v>1834</v>
      </c>
      <c r="Q61" s="192">
        <v>39580</v>
      </c>
    </row>
    <row r="62" spans="2:17" ht="12.75" x14ac:dyDescent="0.2">
      <c r="B62" s="308" t="s">
        <v>322</v>
      </c>
      <c r="C62" s="187" t="s">
        <v>404</v>
      </c>
      <c r="D62" s="279" t="s">
        <v>270</v>
      </c>
      <c r="E62" s="5">
        <v>4402</v>
      </c>
      <c r="F62" s="5">
        <v>1274</v>
      </c>
      <c r="G62" s="5">
        <v>1042</v>
      </c>
      <c r="H62" s="5">
        <v>4221</v>
      </c>
      <c r="I62" s="5">
        <v>3697</v>
      </c>
      <c r="J62" s="5">
        <v>3306</v>
      </c>
      <c r="K62" s="5">
        <v>4682</v>
      </c>
      <c r="L62" s="5">
        <v>3062</v>
      </c>
      <c r="M62" s="5">
        <v>2593</v>
      </c>
      <c r="N62" s="5">
        <v>2206</v>
      </c>
      <c r="O62" s="5">
        <v>1221</v>
      </c>
      <c r="P62" s="5">
        <v>2888</v>
      </c>
      <c r="Q62" s="193">
        <v>34594</v>
      </c>
    </row>
    <row r="63" spans="2:17" ht="12.75" x14ac:dyDescent="0.2">
      <c r="B63" s="366"/>
      <c r="C63" s="187" t="s">
        <v>405</v>
      </c>
      <c r="D63" s="279" t="s">
        <v>269</v>
      </c>
      <c r="E63" s="5">
        <v>2898</v>
      </c>
      <c r="F63" s="5">
        <v>2303</v>
      </c>
      <c r="G63" s="5">
        <v>2396</v>
      </c>
      <c r="H63" s="5">
        <v>3506</v>
      </c>
      <c r="I63" s="5">
        <v>4474</v>
      </c>
      <c r="J63" s="5">
        <v>8891</v>
      </c>
      <c r="K63" s="5">
        <v>6268</v>
      </c>
      <c r="L63" s="5">
        <v>10143</v>
      </c>
      <c r="M63" s="5">
        <v>6929</v>
      </c>
      <c r="N63" s="5">
        <v>5830</v>
      </c>
      <c r="O63" s="5">
        <v>4093</v>
      </c>
      <c r="P63" s="5">
        <v>4179</v>
      </c>
      <c r="Q63" s="193">
        <v>61910</v>
      </c>
    </row>
    <row r="64" spans="2:17" ht="12.75" x14ac:dyDescent="0.2">
      <c r="B64" s="309"/>
      <c r="C64" s="97" t="s">
        <v>17</v>
      </c>
      <c r="D64" s="188" t="s">
        <v>264</v>
      </c>
      <c r="E64" s="189">
        <v>7300</v>
      </c>
      <c r="F64" s="189">
        <v>3577</v>
      </c>
      <c r="G64" s="189">
        <v>3438</v>
      </c>
      <c r="H64" s="189">
        <v>7727</v>
      </c>
      <c r="I64" s="189">
        <v>8171</v>
      </c>
      <c r="J64" s="189">
        <v>12197</v>
      </c>
      <c r="K64" s="189">
        <v>10950</v>
      </c>
      <c r="L64" s="189">
        <v>13205</v>
      </c>
      <c r="M64" s="189">
        <v>9522</v>
      </c>
      <c r="N64" s="189">
        <v>8036</v>
      </c>
      <c r="O64" s="189">
        <v>5314</v>
      </c>
      <c r="P64" s="189">
        <v>7067</v>
      </c>
      <c r="Q64" s="192">
        <v>96504</v>
      </c>
    </row>
    <row r="65" spans="2:17" ht="12.75" x14ac:dyDescent="0.2">
      <c r="B65" s="200" t="s">
        <v>323</v>
      </c>
      <c r="C65" s="97" t="s">
        <v>406</v>
      </c>
      <c r="D65" s="188" t="s">
        <v>271</v>
      </c>
      <c r="E65" s="189">
        <v>331</v>
      </c>
      <c r="F65" s="189">
        <v>87</v>
      </c>
      <c r="G65" s="189">
        <v>449</v>
      </c>
      <c r="H65" s="189">
        <v>329</v>
      </c>
      <c r="I65" s="189">
        <v>393</v>
      </c>
      <c r="J65" s="189">
        <v>153</v>
      </c>
      <c r="K65" s="189">
        <v>291</v>
      </c>
      <c r="L65" s="189">
        <v>275</v>
      </c>
      <c r="M65" s="189">
        <v>411</v>
      </c>
      <c r="N65" s="189">
        <v>496</v>
      </c>
      <c r="O65" s="189">
        <v>576</v>
      </c>
      <c r="P65" s="189">
        <v>595</v>
      </c>
      <c r="Q65" s="192">
        <v>4386</v>
      </c>
    </row>
    <row r="66" spans="2:17" ht="12.75" x14ac:dyDescent="0.2">
      <c r="B66" s="308" t="s">
        <v>324</v>
      </c>
      <c r="C66" s="187" t="s">
        <v>407</v>
      </c>
      <c r="D66" s="364" t="s">
        <v>270</v>
      </c>
      <c r="E66" s="5">
        <v>28434</v>
      </c>
      <c r="F66" s="5">
        <v>30152</v>
      </c>
      <c r="G66" s="5">
        <v>23425</v>
      </c>
      <c r="H66" s="5">
        <v>28153</v>
      </c>
      <c r="I66" s="5">
        <v>33527</v>
      </c>
      <c r="J66" s="5">
        <v>39278</v>
      </c>
      <c r="K66" s="5">
        <v>50843</v>
      </c>
      <c r="L66" s="5">
        <v>49622</v>
      </c>
      <c r="M66" s="5">
        <v>51730</v>
      </c>
      <c r="N66" s="5">
        <v>46792</v>
      </c>
      <c r="O66" s="5">
        <v>58364</v>
      </c>
      <c r="P66" s="5">
        <v>57343</v>
      </c>
      <c r="Q66" s="193">
        <v>497663</v>
      </c>
    </row>
    <row r="67" spans="2:17" ht="12.75" x14ac:dyDescent="0.2">
      <c r="B67" s="366"/>
      <c r="C67" s="187" t="s">
        <v>636</v>
      </c>
      <c r="D67" s="367"/>
      <c r="E67" s="5">
        <v>2541</v>
      </c>
      <c r="F67" s="5">
        <v>2343</v>
      </c>
      <c r="G67" s="5">
        <v>2859</v>
      </c>
      <c r="H67" s="5">
        <v>3028</v>
      </c>
      <c r="I67" s="5">
        <v>2711</v>
      </c>
      <c r="J67" s="5">
        <v>2835</v>
      </c>
      <c r="K67" s="5">
        <v>3099</v>
      </c>
      <c r="L67" s="5">
        <v>2756</v>
      </c>
      <c r="M67" s="5">
        <v>3835</v>
      </c>
      <c r="N67" s="5">
        <v>2358</v>
      </c>
      <c r="O67" s="5">
        <v>2176</v>
      </c>
      <c r="P67" s="5">
        <v>2822</v>
      </c>
      <c r="Q67" s="193">
        <v>33363</v>
      </c>
    </row>
    <row r="68" spans="2:17" ht="12.75" x14ac:dyDescent="0.2">
      <c r="B68" s="366"/>
      <c r="C68" s="187" t="s">
        <v>408</v>
      </c>
      <c r="D68" s="365"/>
      <c r="E68" s="5">
        <v>1485</v>
      </c>
      <c r="F68" s="5">
        <v>1339</v>
      </c>
      <c r="G68" s="5">
        <v>1462</v>
      </c>
      <c r="H68" s="5">
        <v>1202</v>
      </c>
      <c r="I68" s="5">
        <v>2230</v>
      </c>
      <c r="J68" s="5">
        <v>3014</v>
      </c>
      <c r="K68" s="5">
        <v>3604</v>
      </c>
      <c r="L68" s="5">
        <v>4032</v>
      </c>
      <c r="M68" s="5">
        <v>4947</v>
      </c>
      <c r="N68" s="5">
        <v>3495</v>
      </c>
      <c r="O68" s="5">
        <v>2814</v>
      </c>
      <c r="P68" s="5">
        <v>2221</v>
      </c>
      <c r="Q68" s="193">
        <v>31845</v>
      </c>
    </row>
    <row r="69" spans="2:17" ht="12.75" x14ac:dyDescent="0.2">
      <c r="B69" s="309"/>
      <c r="C69" s="97" t="s">
        <v>17</v>
      </c>
      <c r="D69" s="188" t="s">
        <v>264</v>
      </c>
      <c r="E69" s="189">
        <v>32460</v>
      </c>
      <c r="F69" s="189">
        <v>33834</v>
      </c>
      <c r="G69" s="189">
        <v>27746</v>
      </c>
      <c r="H69" s="189">
        <v>32383</v>
      </c>
      <c r="I69" s="189">
        <v>38468</v>
      </c>
      <c r="J69" s="189">
        <v>45127</v>
      </c>
      <c r="K69" s="189">
        <v>57546</v>
      </c>
      <c r="L69" s="189">
        <v>56410</v>
      </c>
      <c r="M69" s="189">
        <v>60512</v>
      </c>
      <c r="N69" s="189">
        <v>52645</v>
      </c>
      <c r="O69" s="189">
        <v>63354</v>
      </c>
      <c r="P69" s="189">
        <v>62386</v>
      </c>
      <c r="Q69" s="192">
        <v>562871</v>
      </c>
    </row>
    <row r="70" spans="2:17" ht="12.75" x14ac:dyDescent="0.2">
      <c r="B70" s="308" t="s">
        <v>325</v>
      </c>
      <c r="C70" s="187" t="s">
        <v>409</v>
      </c>
      <c r="D70" s="279" t="s">
        <v>270</v>
      </c>
      <c r="E70" s="5">
        <v>2016</v>
      </c>
      <c r="F70" s="5">
        <v>1828</v>
      </c>
      <c r="G70" s="5">
        <v>1864</v>
      </c>
      <c r="H70" s="5">
        <v>1747</v>
      </c>
      <c r="I70" s="5">
        <v>1902</v>
      </c>
      <c r="J70" s="5">
        <v>1874</v>
      </c>
      <c r="K70" s="5">
        <v>1664</v>
      </c>
      <c r="L70" s="5">
        <v>1732</v>
      </c>
      <c r="M70" s="5">
        <v>1761</v>
      </c>
      <c r="N70" s="5">
        <v>1300</v>
      </c>
      <c r="O70" s="5">
        <v>1458</v>
      </c>
      <c r="P70" s="5">
        <v>4315</v>
      </c>
      <c r="Q70" s="193">
        <v>23461</v>
      </c>
    </row>
    <row r="71" spans="2:17" ht="12.75" x14ac:dyDescent="0.2">
      <c r="B71" s="366"/>
      <c r="C71" s="187" t="s">
        <v>410</v>
      </c>
      <c r="D71" s="364" t="s">
        <v>271</v>
      </c>
      <c r="E71" s="5">
        <v>40</v>
      </c>
      <c r="F71" s="5">
        <v>35</v>
      </c>
      <c r="G71" s="5">
        <v>67</v>
      </c>
      <c r="H71" s="5">
        <v>27</v>
      </c>
      <c r="I71" s="5">
        <v>33</v>
      </c>
      <c r="J71" s="5">
        <v>27</v>
      </c>
      <c r="K71" s="5">
        <v>30</v>
      </c>
      <c r="L71" s="5">
        <v>30</v>
      </c>
      <c r="M71" s="5">
        <v>45</v>
      </c>
      <c r="N71" s="5">
        <v>22</v>
      </c>
      <c r="O71" s="5">
        <v>57</v>
      </c>
      <c r="P71" s="5">
        <v>8</v>
      </c>
      <c r="Q71" s="193">
        <v>421</v>
      </c>
    </row>
    <row r="72" spans="2:17" ht="12.75" x14ac:dyDescent="0.2">
      <c r="B72" s="366"/>
      <c r="C72" s="187" t="s">
        <v>411</v>
      </c>
      <c r="D72" s="367"/>
      <c r="E72" s="5">
        <v>11</v>
      </c>
      <c r="F72" s="5">
        <v>14</v>
      </c>
      <c r="G72" s="5">
        <v>10</v>
      </c>
      <c r="H72" s="5">
        <v>12</v>
      </c>
      <c r="I72" s="5">
        <v>11</v>
      </c>
      <c r="J72" s="5">
        <v>25</v>
      </c>
      <c r="K72" s="5">
        <v>17</v>
      </c>
      <c r="L72" s="5">
        <v>18</v>
      </c>
      <c r="M72" s="5">
        <v>10</v>
      </c>
      <c r="N72" s="5">
        <v>11</v>
      </c>
      <c r="O72" s="5">
        <v>12</v>
      </c>
      <c r="P72" s="5">
        <v>13</v>
      </c>
      <c r="Q72" s="193">
        <v>164</v>
      </c>
    </row>
    <row r="73" spans="2:17" ht="12.75" x14ac:dyDescent="0.2">
      <c r="B73" s="366"/>
      <c r="C73" s="187" t="s">
        <v>412</v>
      </c>
      <c r="D73" s="365"/>
      <c r="E73" s="5">
        <v>20</v>
      </c>
      <c r="F73" s="5">
        <v>17</v>
      </c>
      <c r="G73" s="5">
        <v>12</v>
      </c>
      <c r="H73" s="5">
        <v>3</v>
      </c>
      <c r="I73" s="5">
        <v>9</v>
      </c>
      <c r="J73" s="5">
        <v>9</v>
      </c>
      <c r="K73" s="5">
        <v>21</v>
      </c>
      <c r="L73" s="5">
        <v>5</v>
      </c>
      <c r="M73" s="5">
        <v>5</v>
      </c>
      <c r="N73" s="5">
        <v>4</v>
      </c>
      <c r="O73" s="5">
        <v>3</v>
      </c>
      <c r="P73" s="5">
        <v>19</v>
      </c>
      <c r="Q73" s="193">
        <v>127</v>
      </c>
    </row>
    <row r="74" spans="2:17" ht="12.75" x14ac:dyDescent="0.2">
      <c r="B74" s="366"/>
      <c r="C74" s="187" t="s">
        <v>413</v>
      </c>
      <c r="D74" s="279" t="s">
        <v>270</v>
      </c>
      <c r="E74" s="5">
        <v>6660</v>
      </c>
      <c r="F74" s="5">
        <v>6869</v>
      </c>
      <c r="G74" s="5">
        <v>6593</v>
      </c>
      <c r="H74" s="5">
        <v>6211</v>
      </c>
      <c r="I74" s="5">
        <v>6609</v>
      </c>
      <c r="J74" s="5">
        <v>6648</v>
      </c>
      <c r="K74" s="5">
        <v>10402</v>
      </c>
      <c r="L74" s="5">
        <v>8246</v>
      </c>
      <c r="M74" s="5">
        <v>7577</v>
      </c>
      <c r="N74" s="5">
        <v>6247</v>
      </c>
      <c r="O74" s="5">
        <v>6019</v>
      </c>
      <c r="P74" s="5">
        <v>22685</v>
      </c>
      <c r="Q74" s="193">
        <v>100766</v>
      </c>
    </row>
    <row r="75" spans="2:17" ht="12.75" x14ac:dyDescent="0.2">
      <c r="B75" s="366"/>
      <c r="C75" s="187" t="s">
        <v>414</v>
      </c>
      <c r="D75" s="364" t="s">
        <v>271</v>
      </c>
      <c r="E75" s="5">
        <v>51</v>
      </c>
      <c r="F75" s="5">
        <v>27</v>
      </c>
      <c r="G75" s="5">
        <v>6</v>
      </c>
      <c r="H75" s="5">
        <v>42</v>
      </c>
      <c r="I75" s="5">
        <v>56</v>
      </c>
      <c r="J75" s="5">
        <v>18</v>
      </c>
      <c r="K75" s="5">
        <v>52</v>
      </c>
      <c r="L75" s="5">
        <v>39</v>
      </c>
      <c r="M75" s="5">
        <v>32</v>
      </c>
      <c r="N75" s="5">
        <v>51</v>
      </c>
      <c r="O75" s="5">
        <v>41</v>
      </c>
      <c r="P75" s="5">
        <v>19</v>
      </c>
      <c r="Q75" s="193">
        <v>434</v>
      </c>
    </row>
    <row r="76" spans="2:17" ht="12.75" x14ac:dyDescent="0.2">
      <c r="B76" s="366"/>
      <c r="C76" s="187" t="s">
        <v>415</v>
      </c>
      <c r="D76" s="367"/>
      <c r="E76" s="5">
        <v>77</v>
      </c>
      <c r="F76" s="5">
        <v>44</v>
      </c>
      <c r="G76" s="5">
        <v>97</v>
      </c>
      <c r="H76" s="5">
        <v>112</v>
      </c>
      <c r="I76" s="5">
        <v>87</v>
      </c>
      <c r="J76" s="5">
        <v>126</v>
      </c>
      <c r="K76" s="5">
        <v>89</v>
      </c>
      <c r="L76" s="5">
        <v>91</v>
      </c>
      <c r="M76" s="5">
        <v>110</v>
      </c>
      <c r="N76" s="5">
        <v>60</v>
      </c>
      <c r="O76" s="5">
        <v>45</v>
      </c>
      <c r="P76" s="5">
        <v>98</v>
      </c>
      <c r="Q76" s="193">
        <v>1036</v>
      </c>
    </row>
    <row r="77" spans="2:17" ht="12.75" x14ac:dyDescent="0.2">
      <c r="B77" s="366"/>
      <c r="C77" s="187" t="s">
        <v>416</v>
      </c>
      <c r="D77" s="365"/>
      <c r="E77" s="5">
        <v>156</v>
      </c>
      <c r="F77" s="5">
        <v>101</v>
      </c>
      <c r="G77" s="5">
        <v>213</v>
      </c>
      <c r="H77" s="5">
        <v>182</v>
      </c>
      <c r="I77" s="5">
        <v>56</v>
      </c>
      <c r="J77" s="5">
        <v>152</v>
      </c>
      <c r="K77" s="5">
        <v>147</v>
      </c>
      <c r="L77" s="5">
        <v>151</v>
      </c>
      <c r="M77" s="5">
        <v>146</v>
      </c>
      <c r="N77" s="5">
        <v>121</v>
      </c>
      <c r="O77" s="5">
        <v>67</v>
      </c>
      <c r="P77" s="5">
        <v>106</v>
      </c>
      <c r="Q77" s="193">
        <v>1598</v>
      </c>
    </row>
    <row r="78" spans="2:17" ht="12.75" x14ac:dyDescent="0.2">
      <c r="B78" s="366"/>
      <c r="C78" s="187" t="s">
        <v>417</v>
      </c>
      <c r="D78" s="279" t="s">
        <v>270</v>
      </c>
      <c r="E78" s="5">
        <v>447</v>
      </c>
      <c r="F78" s="5">
        <v>548</v>
      </c>
      <c r="G78" s="5">
        <v>530</v>
      </c>
      <c r="H78" s="5">
        <v>441</v>
      </c>
      <c r="I78" s="5">
        <v>705</v>
      </c>
      <c r="J78" s="5">
        <v>724</v>
      </c>
      <c r="K78" s="5">
        <v>2478</v>
      </c>
      <c r="L78" s="5">
        <v>3288</v>
      </c>
      <c r="M78" s="5">
        <v>2323</v>
      </c>
      <c r="N78" s="5">
        <v>1106</v>
      </c>
      <c r="O78" s="5">
        <v>750</v>
      </c>
      <c r="P78" s="5">
        <v>2909</v>
      </c>
      <c r="Q78" s="193">
        <v>16249</v>
      </c>
    </row>
    <row r="79" spans="2:17" ht="12.75" x14ac:dyDescent="0.2">
      <c r="B79" s="366"/>
      <c r="C79" s="187" t="s">
        <v>418</v>
      </c>
      <c r="D79" s="364" t="s">
        <v>271</v>
      </c>
      <c r="E79" s="5">
        <v>89</v>
      </c>
      <c r="F79" s="5">
        <v>68</v>
      </c>
      <c r="G79" s="5">
        <v>60</v>
      </c>
      <c r="H79" s="5">
        <v>88</v>
      </c>
      <c r="I79" s="5">
        <v>124</v>
      </c>
      <c r="J79" s="5">
        <v>73</v>
      </c>
      <c r="K79" s="5">
        <v>38</v>
      </c>
      <c r="L79" s="5">
        <v>34</v>
      </c>
      <c r="M79" s="5">
        <v>60</v>
      </c>
      <c r="N79" s="5">
        <v>115</v>
      </c>
      <c r="O79" s="5">
        <v>98</v>
      </c>
      <c r="P79" s="5">
        <v>64</v>
      </c>
      <c r="Q79" s="193">
        <v>911</v>
      </c>
    </row>
    <row r="80" spans="2:17" ht="12.75" x14ac:dyDescent="0.2">
      <c r="B80" s="366"/>
      <c r="C80" s="187" t="s">
        <v>420</v>
      </c>
      <c r="D80" s="367"/>
      <c r="E80" s="5">
        <v>41</v>
      </c>
      <c r="F80" s="5">
        <v>64</v>
      </c>
      <c r="G80" s="5">
        <v>33</v>
      </c>
      <c r="H80" s="5">
        <v>24</v>
      </c>
      <c r="I80" s="5">
        <v>17</v>
      </c>
      <c r="J80" s="5">
        <v>22</v>
      </c>
      <c r="K80" s="5">
        <v>54</v>
      </c>
      <c r="L80" s="5">
        <v>30</v>
      </c>
      <c r="M80" s="5">
        <v>32</v>
      </c>
      <c r="N80" s="5">
        <v>34</v>
      </c>
      <c r="O80" s="5">
        <v>31</v>
      </c>
      <c r="P80" s="5">
        <v>34</v>
      </c>
      <c r="Q80" s="193">
        <v>416</v>
      </c>
    </row>
    <row r="81" spans="2:17" ht="12.75" x14ac:dyDescent="0.2">
      <c r="B81" s="366"/>
      <c r="C81" s="187" t="s">
        <v>421</v>
      </c>
      <c r="D81" s="367"/>
      <c r="E81" s="5">
        <v>85</v>
      </c>
      <c r="F81" s="5">
        <v>121</v>
      </c>
      <c r="G81" s="5">
        <v>82</v>
      </c>
      <c r="H81" s="5">
        <v>76</v>
      </c>
      <c r="I81" s="5">
        <v>83</v>
      </c>
      <c r="J81" s="5">
        <v>62</v>
      </c>
      <c r="K81" s="5">
        <v>91</v>
      </c>
      <c r="L81" s="5">
        <v>119</v>
      </c>
      <c r="M81" s="5">
        <v>132</v>
      </c>
      <c r="N81" s="5">
        <v>93</v>
      </c>
      <c r="O81" s="5">
        <v>54</v>
      </c>
      <c r="P81" s="5">
        <v>84</v>
      </c>
      <c r="Q81" s="193">
        <v>1082</v>
      </c>
    </row>
    <row r="82" spans="2:17" ht="12.75" x14ac:dyDescent="0.2">
      <c r="B82" s="366"/>
      <c r="C82" s="187" t="s">
        <v>422</v>
      </c>
      <c r="D82" s="365"/>
      <c r="E82" s="5">
        <v>41</v>
      </c>
      <c r="F82" s="5">
        <v>69</v>
      </c>
      <c r="G82" s="5">
        <v>80</v>
      </c>
      <c r="H82" s="5">
        <v>57</v>
      </c>
      <c r="I82" s="5">
        <v>90</v>
      </c>
      <c r="J82" s="5">
        <v>71</v>
      </c>
      <c r="K82" s="5">
        <v>181</v>
      </c>
      <c r="L82" s="5">
        <v>100</v>
      </c>
      <c r="M82" s="5">
        <v>135</v>
      </c>
      <c r="N82" s="5">
        <v>141</v>
      </c>
      <c r="O82" s="5">
        <v>180</v>
      </c>
      <c r="P82" s="5">
        <v>90</v>
      </c>
      <c r="Q82" s="193">
        <v>1235</v>
      </c>
    </row>
    <row r="83" spans="2:17" ht="12.75" x14ac:dyDescent="0.2">
      <c r="B83" s="366"/>
      <c r="C83" s="187" t="s">
        <v>419</v>
      </c>
      <c r="D83" s="279" t="s">
        <v>269</v>
      </c>
      <c r="E83" s="286"/>
      <c r="F83" s="286"/>
      <c r="G83" s="286"/>
      <c r="H83" s="286"/>
      <c r="I83" s="286"/>
      <c r="J83" s="286"/>
      <c r="K83" s="286"/>
      <c r="L83" s="286"/>
      <c r="M83" s="5">
        <v>5</v>
      </c>
      <c r="N83" s="286"/>
      <c r="O83" s="286"/>
      <c r="P83" s="5">
        <v>7</v>
      </c>
      <c r="Q83" s="193">
        <v>12</v>
      </c>
    </row>
    <row r="84" spans="2:17" ht="12.75" x14ac:dyDescent="0.2">
      <c r="B84" s="309"/>
      <c r="C84" s="97" t="s">
        <v>17</v>
      </c>
      <c r="D84" s="188" t="s">
        <v>264</v>
      </c>
      <c r="E84" s="189">
        <v>9734</v>
      </c>
      <c r="F84" s="189">
        <v>9805</v>
      </c>
      <c r="G84" s="189">
        <v>9647</v>
      </c>
      <c r="H84" s="189">
        <v>9022</v>
      </c>
      <c r="I84" s="189">
        <v>9782</v>
      </c>
      <c r="J84" s="189">
        <v>9831</v>
      </c>
      <c r="K84" s="189">
        <v>15264</v>
      </c>
      <c r="L84" s="189">
        <v>13883</v>
      </c>
      <c r="M84" s="189">
        <v>12373</v>
      </c>
      <c r="N84" s="189">
        <v>9305</v>
      </c>
      <c r="O84" s="189">
        <v>8815</v>
      </c>
      <c r="P84" s="189">
        <v>30451</v>
      </c>
      <c r="Q84" s="192">
        <v>147912</v>
      </c>
    </row>
    <row r="85" spans="2:17" ht="12.75" x14ac:dyDescent="0.2">
      <c r="B85" s="200" t="s">
        <v>327</v>
      </c>
      <c r="C85" s="97" t="s">
        <v>423</v>
      </c>
      <c r="D85" s="188" t="s">
        <v>269</v>
      </c>
      <c r="E85" s="189">
        <v>102</v>
      </c>
      <c r="F85" s="189">
        <v>478</v>
      </c>
      <c r="G85" s="189">
        <v>1075</v>
      </c>
      <c r="H85" s="189">
        <v>495</v>
      </c>
      <c r="I85" s="189">
        <v>332</v>
      </c>
      <c r="J85" s="189">
        <v>591</v>
      </c>
      <c r="K85" s="189">
        <v>603</v>
      </c>
      <c r="L85" s="189">
        <v>580</v>
      </c>
      <c r="M85" s="189">
        <v>1860</v>
      </c>
      <c r="N85" s="189">
        <v>573</v>
      </c>
      <c r="O85" s="189">
        <v>12</v>
      </c>
      <c r="P85" s="189">
        <v>183</v>
      </c>
      <c r="Q85" s="192">
        <v>6884</v>
      </c>
    </row>
    <row r="86" spans="2:17" ht="12.75" x14ac:dyDescent="0.2">
      <c r="B86" s="308" t="s">
        <v>341</v>
      </c>
      <c r="C86" s="187" t="s">
        <v>424</v>
      </c>
      <c r="D86" s="364" t="s">
        <v>271</v>
      </c>
      <c r="E86" s="5">
        <v>1248</v>
      </c>
      <c r="F86" s="5">
        <v>1998</v>
      </c>
      <c r="G86" s="5">
        <v>1608</v>
      </c>
      <c r="H86" s="5">
        <v>2406</v>
      </c>
      <c r="I86" s="5">
        <v>1852</v>
      </c>
      <c r="J86" s="5">
        <v>3073</v>
      </c>
      <c r="K86" s="5">
        <v>4708</v>
      </c>
      <c r="L86" s="5">
        <v>7345</v>
      </c>
      <c r="M86" s="5">
        <v>6483</v>
      </c>
      <c r="N86" s="5">
        <v>3120</v>
      </c>
      <c r="O86" s="5">
        <v>1933</v>
      </c>
      <c r="P86" s="5">
        <v>1556</v>
      </c>
      <c r="Q86" s="193">
        <v>37330</v>
      </c>
    </row>
    <row r="87" spans="2:17" ht="12.75" x14ac:dyDescent="0.2">
      <c r="B87" s="366"/>
      <c r="C87" s="187" t="s">
        <v>425</v>
      </c>
      <c r="D87" s="367"/>
      <c r="E87" s="5">
        <v>1662</v>
      </c>
      <c r="F87" s="5">
        <v>1824</v>
      </c>
      <c r="G87" s="5">
        <v>1654</v>
      </c>
      <c r="H87" s="5">
        <v>1264</v>
      </c>
      <c r="I87" s="5">
        <v>1705</v>
      </c>
      <c r="J87" s="5">
        <v>1682</v>
      </c>
      <c r="K87" s="5">
        <v>2026</v>
      </c>
      <c r="L87" s="5">
        <v>2078</v>
      </c>
      <c r="M87" s="5">
        <v>1647</v>
      </c>
      <c r="N87" s="5">
        <v>1487</v>
      </c>
      <c r="O87" s="5">
        <v>1736</v>
      </c>
      <c r="P87" s="5">
        <v>1485</v>
      </c>
      <c r="Q87" s="193">
        <v>20250</v>
      </c>
    </row>
    <row r="88" spans="2:17" ht="12.75" x14ac:dyDescent="0.2">
      <c r="B88" s="366"/>
      <c r="C88" s="187" t="s">
        <v>426</v>
      </c>
      <c r="D88" s="367"/>
      <c r="E88" s="5">
        <v>141</v>
      </c>
      <c r="F88" s="5">
        <v>178</v>
      </c>
      <c r="G88" s="5">
        <v>133</v>
      </c>
      <c r="H88" s="5">
        <v>199</v>
      </c>
      <c r="I88" s="5">
        <v>202</v>
      </c>
      <c r="J88" s="5">
        <v>34</v>
      </c>
      <c r="K88" s="5">
        <v>64</v>
      </c>
      <c r="L88" s="5">
        <v>63</v>
      </c>
      <c r="M88" s="5">
        <v>116</v>
      </c>
      <c r="N88" s="5">
        <v>107</v>
      </c>
      <c r="O88" s="5">
        <v>123</v>
      </c>
      <c r="P88" s="5">
        <v>121</v>
      </c>
      <c r="Q88" s="193">
        <v>1481</v>
      </c>
    </row>
    <row r="89" spans="2:17" ht="12.75" x14ac:dyDescent="0.2">
      <c r="B89" s="366"/>
      <c r="C89" s="187" t="s">
        <v>427</v>
      </c>
      <c r="D89" s="367"/>
      <c r="E89" s="286"/>
      <c r="F89" s="5">
        <v>3</v>
      </c>
      <c r="G89" s="286"/>
      <c r="H89" s="286"/>
      <c r="I89" s="286"/>
      <c r="J89" s="5">
        <v>8</v>
      </c>
      <c r="K89" s="286"/>
      <c r="L89" s="286"/>
      <c r="M89" s="286"/>
      <c r="N89" s="286"/>
      <c r="O89" s="286"/>
      <c r="P89" s="286"/>
      <c r="Q89" s="193">
        <v>11</v>
      </c>
    </row>
    <row r="90" spans="2:17" ht="12.75" x14ac:dyDescent="0.2">
      <c r="B90" s="366"/>
      <c r="C90" s="187" t="s">
        <v>637</v>
      </c>
      <c r="D90" s="367"/>
      <c r="E90" s="286"/>
      <c r="F90" s="286"/>
      <c r="G90" s="286"/>
      <c r="H90" s="286"/>
      <c r="I90" s="286"/>
      <c r="J90" s="5">
        <v>145</v>
      </c>
      <c r="K90" s="5">
        <v>267</v>
      </c>
      <c r="L90" s="5">
        <v>327</v>
      </c>
      <c r="M90" s="5">
        <v>245</v>
      </c>
      <c r="N90" s="286"/>
      <c r="O90" s="5">
        <v>7</v>
      </c>
      <c r="P90" s="286"/>
      <c r="Q90" s="193">
        <v>991</v>
      </c>
    </row>
    <row r="91" spans="2:17" ht="12.75" x14ac:dyDescent="0.2">
      <c r="B91" s="366"/>
      <c r="C91" s="187" t="s">
        <v>623</v>
      </c>
      <c r="D91" s="365"/>
      <c r="E91" s="286"/>
      <c r="F91" s="286"/>
      <c r="G91" s="286"/>
      <c r="H91" s="286"/>
      <c r="I91" s="286"/>
      <c r="J91" s="286"/>
      <c r="K91" s="5">
        <v>36</v>
      </c>
      <c r="L91" s="286"/>
      <c r="M91" s="286"/>
      <c r="N91" s="286"/>
      <c r="O91" s="286"/>
      <c r="P91" s="286"/>
      <c r="Q91" s="193">
        <v>36</v>
      </c>
    </row>
    <row r="92" spans="2:17" ht="12.75" x14ac:dyDescent="0.2">
      <c r="B92" s="366"/>
      <c r="C92" s="187" t="s">
        <v>655</v>
      </c>
      <c r="D92" s="279" t="s">
        <v>269</v>
      </c>
      <c r="E92" s="286"/>
      <c r="F92" s="286"/>
      <c r="G92" s="286"/>
      <c r="H92" s="286"/>
      <c r="I92" s="286"/>
      <c r="J92" s="286"/>
      <c r="K92" s="286"/>
      <c r="L92" s="5">
        <v>17512</v>
      </c>
      <c r="M92" s="5">
        <v>18407</v>
      </c>
      <c r="N92" s="5">
        <v>15981</v>
      </c>
      <c r="O92" s="5">
        <v>11033</v>
      </c>
      <c r="P92" s="5">
        <v>10947</v>
      </c>
      <c r="Q92" s="193">
        <v>73880</v>
      </c>
    </row>
    <row r="93" spans="2:17" ht="12.75" x14ac:dyDescent="0.2">
      <c r="B93" s="309"/>
      <c r="C93" s="97" t="s">
        <v>17</v>
      </c>
      <c r="D93" s="188" t="s">
        <v>264</v>
      </c>
      <c r="E93" s="189">
        <v>3051</v>
      </c>
      <c r="F93" s="189">
        <v>4003</v>
      </c>
      <c r="G93" s="189">
        <v>3395</v>
      </c>
      <c r="H93" s="189">
        <v>3869</v>
      </c>
      <c r="I93" s="189">
        <v>3759</v>
      </c>
      <c r="J93" s="189">
        <v>4942</v>
      </c>
      <c r="K93" s="189">
        <v>7101</v>
      </c>
      <c r="L93" s="189">
        <v>27325</v>
      </c>
      <c r="M93" s="189">
        <v>26898</v>
      </c>
      <c r="N93" s="189">
        <v>20695</v>
      </c>
      <c r="O93" s="189">
        <v>14832</v>
      </c>
      <c r="P93" s="189">
        <v>14109</v>
      </c>
      <c r="Q93" s="192">
        <v>133979</v>
      </c>
    </row>
    <row r="94" spans="2:17" ht="12.75" x14ac:dyDescent="0.2">
      <c r="B94" s="308" t="s">
        <v>328</v>
      </c>
      <c r="C94" s="187" t="s">
        <v>428</v>
      </c>
      <c r="D94" s="279" t="s">
        <v>271</v>
      </c>
      <c r="E94" s="5">
        <v>1317</v>
      </c>
      <c r="F94" s="5">
        <v>1444</v>
      </c>
      <c r="G94" s="5">
        <v>1365</v>
      </c>
      <c r="H94" s="5">
        <v>1319</v>
      </c>
      <c r="I94" s="5">
        <v>1651</v>
      </c>
      <c r="J94" s="5">
        <v>1456</v>
      </c>
      <c r="K94" s="5">
        <v>1424</v>
      </c>
      <c r="L94" s="5">
        <v>1460</v>
      </c>
      <c r="M94" s="5">
        <v>1567</v>
      </c>
      <c r="N94" s="5">
        <v>1480</v>
      </c>
      <c r="O94" s="5">
        <v>1376</v>
      </c>
      <c r="P94" s="5">
        <v>1267</v>
      </c>
      <c r="Q94" s="193">
        <v>17126</v>
      </c>
    </row>
    <row r="95" spans="2:17" ht="12.75" x14ac:dyDescent="0.2">
      <c r="B95" s="366"/>
      <c r="C95" s="187" t="s">
        <v>429</v>
      </c>
      <c r="D95" s="279" t="s">
        <v>269</v>
      </c>
      <c r="E95" s="5">
        <v>1349</v>
      </c>
      <c r="F95" s="5">
        <v>1126</v>
      </c>
      <c r="G95" s="5">
        <v>1181</v>
      </c>
      <c r="H95" s="5">
        <v>1158</v>
      </c>
      <c r="I95" s="5">
        <v>1534</v>
      </c>
      <c r="J95" s="5">
        <v>1611</v>
      </c>
      <c r="K95" s="5">
        <v>1718</v>
      </c>
      <c r="L95" s="5">
        <v>1499</v>
      </c>
      <c r="M95" s="5">
        <v>1547</v>
      </c>
      <c r="N95" s="5">
        <v>1514</v>
      </c>
      <c r="O95" s="5">
        <v>1286</v>
      </c>
      <c r="P95" s="5">
        <v>1320</v>
      </c>
      <c r="Q95" s="193">
        <v>16843</v>
      </c>
    </row>
    <row r="96" spans="2:17" ht="12.75" x14ac:dyDescent="0.2">
      <c r="B96" s="366"/>
      <c r="C96" s="187" t="s">
        <v>430</v>
      </c>
      <c r="D96" s="364" t="s">
        <v>271</v>
      </c>
      <c r="E96" s="5">
        <v>122</v>
      </c>
      <c r="F96" s="5">
        <v>172</v>
      </c>
      <c r="G96" s="5">
        <v>160</v>
      </c>
      <c r="H96" s="5">
        <v>191</v>
      </c>
      <c r="I96" s="5">
        <v>347</v>
      </c>
      <c r="J96" s="5">
        <v>206</v>
      </c>
      <c r="K96" s="5">
        <v>165</v>
      </c>
      <c r="L96" s="5">
        <v>186</v>
      </c>
      <c r="M96" s="5">
        <v>199</v>
      </c>
      <c r="N96" s="5">
        <v>178</v>
      </c>
      <c r="O96" s="5">
        <v>176</v>
      </c>
      <c r="P96" s="5">
        <v>163</v>
      </c>
      <c r="Q96" s="193">
        <v>2265</v>
      </c>
    </row>
    <row r="97" spans="2:17" ht="12.75" x14ac:dyDescent="0.2">
      <c r="B97" s="366"/>
      <c r="C97" s="187" t="s">
        <v>437</v>
      </c>
      <c r="D97" s="365"/>
      <c r="E97" s="5">
        <v>3051</v>
      </c>
      <c r="F97" s="286"/>
      <c r="G97" s="5">
        <v>732</v>
      </c>
      <c r="H97" s="5">
        <v>3693</v>
      </c>
      <c r="I97" s="5">
        <v>3426</v>
      </c>
      <c r="J97" s="5">
        <v>3543</v>
      </c>
      <c r="K97" s="5">
        <v>4538</v>
      </c>
      <c r="L97" s="5">
        <v>4020</v>
      </c>
      <c r="M97" s="5">
        <v>4268</v>
      </c>
      <c r="N97" s="5">
        <v>4411</v>
      </c>
      <c r="O97" s="5">
        <v>2846</v>
      </c>
      <c r="P97" s="5">
        <v>2225</v>
      </c>
      <c r="Q97" s="193">
        <v>36753</v>
      </c>
    </row>
    <row r="98" spans="2:17" ht="12.75" x14ac:dyDescent="0.2">
      <c r="B98" s="366"/>
      <c r="C98" s="187" t="s">
        <v>431</v>
      </c>
      <c r="D98" s="364" t="s">
        <v>269</v>
      </c>
      <c r="E98" s="5">
        <v>389696</v>
      </c>
      <c r="F98" s="5">
        <v>353346</v>
      </c>
      <c r="G98" s="5">
        <v>375293</v>
      </c>
      <c r="H98" s="5">
        <v>363657</v>
      </c>
      <c r="I98" s="5">
        <v>422993</v>
      </c>
      <c r="J98" s="5">
        <v>393480</v>
      </c>
      <c r="K98" s="5">
        <v>412726</v>
      </c>
      <c r="L98" s="5">
        <v>534663</v>
      </c>
      <c r="M98" s="5">
        <v>451206</v>
      </c>
      <c r="N98" s="5">
        <v>458957</v>
      </c>
      <c r="O98" s="5">
        <v>425152</v>
      </c>
      <c r="P98" s="5">
        <v>375599</v>
      </c>
      <c r="Q98" s="193">
        <v>4956768</v>
      </c>
    </row>
    <row r="99" spans="2:17" ht="12.75" x14ac:dyDescent="0.2">
      <c r="B99" s="366"/>
      <c r="C99" s="187" t="s">
        <v>432</v>
      </c>
      <c r="D99" s="365"/>
      <c r="E99" s="5">
        <v>938485</v>
      </c>
      <c r="F99" s="5">
        <v>861167</v>
      </c>
      <c r="G99" s="5">
        <v>919890</v>
      </c>
      <c r="H99" s="5">
        <v>999362</v>
      </c>
      <c r="I99" s="5">
        <v>1169883</v>
      </c>
      <c r="J99" s="5">
        <v>1137159</v>
      </c>
      <c r="K99" s="5">
        <v>1240324</v>
      </c>
      <c r="L99" s="5">
        <v>1430869</v>
      </c>
      <c r="M99" s="5">
        <v>1269918</v>
      </c>
      <c r="N99" s="5">
        <v>1294372</v>
      </c>
      <c r="O99" s="5">
        <v>1082043</v>
      </c>
      <c r="P99" s="5">
        <v>952623</v>
      </c>
      <c r="Q99" s="193">
        <v>13296095</v>
      </c>
    </row>
    <row r="100" spans="2:17" ht="12.75" x14ac:dyDescent="0.2">
      <c r="B100" s="366"/>
      <c r="C100" s="187" t="s">
        <v>433</v>
      </c>
      <c r="D100" s="364" t="s">
        <v>271</v>
      </c>
      <c r="E100" s="5">
        <v>262</v>
      </c>
      <c r="F100" s="5">
        <v>289</v>
      </c>
      <c r="G100" s="5">
        <v>325</v>
      </c>
      <c r="H100" s="5">
        <v>317</v>
      </c>
      <c r="I100" s="5">
        <v>330</v>
      </c>
      <c r="J100" s="5">
        <v>323</v>
      </c>
      <c r="K100" s="5">
        <v>323</v>
      </c>
      <c r="L100" s="5">
        <v>435</v>
      </c>
      <c r="M100" s="5">
        <v>429</v>
      </c>
      <c r="N100" s="5">
        <v>387</v>
      </c>
      <c r="O100" s="5">
        <v>335</v>
      </c>
      <c r="P100" s="5">
        <v>242</v>
      </c>
      <c r="Q100" s="193">
        <v>3997</v>
      </c>
    </row>
    <row r="101" spans="2:17" ht="12.75" x14ac:dyDescent="0.2">
      <c r="B101" s="366"/>
      <c r="C101" s="187" t="s">
        <v>438</v>
      </c>
      <c r="D101" s="367"/>
      <c r="E101" s="5">
        <v>925</v>
      </c>
      <c r="F101" s="286"/>
      <c r="G101" s="5">
        <v>3045</v>
      </c>
      <c r="H101" s="5">
        <v>11805</v>
      </c>
      <c r="I101" s="5">
        <v>25605</v>
      </c>
      <c r="J101" s="5">
        <v>49697</v>
      </c>
      <c r="K101" s="5">
        <v>63416</v>
      </c>
      <c r="L101" s="5">
        <v>60783</v>
      </c>
      <c r="M101" s="5">
        <v>59445</v>
      </c>
      <c r="N101" s="5">
        <v>55069</v>
      </c>
      <c r="O101" s="5">
        <v>17510</v>
      </c>
      <c r="P101" s="5">
        <v>8976</v>
      </c>
      <c r="Q101" s="193">
        <v>356276</v>
      </c>
    </row>
    <row r="102" spans="2:17" ht="12.75" x14ac:dyDescent="0.2">
      <c r="B102" s="366"/>
      <c r="C102" s="187" t="s">
        <v>434</v>
      </c>
      <c r="D102" s="367"/>
      <c r="E102" s="5">
        <v>1432</v>
      </c>
      <c r="F102" s="5">
        <v>1641</v>
      </c>
      <c r="G102" s="5">
        <v>1986</v>
      </c>
      <c r="H102" s="5">
        <v>1628</v>
      </c>
      <c r="I102" s="5">
        <v>2012</v>
      </c>
      <c r="J102" s="5">
        <v>1781</v>
      </c>
      <c r="K102" s="5">
        <v>2026</v>
      </c>
      <c r="L102" s="5">
        <v>2028</v>
      </c>
      <c r="M102" s="5">
        <v>1856</v>
      </c>
      <c r="N102" s="5">
        <v>1996</v>
      </c>
      <c r="O102" s="5">
        <v>1633</v>
      </c>
      <c r="P102" s="5">
        <v>1595</v>
      </c>
      <c r="Q102" s="193">
        <v>21614</v>
      </c>
    </row>
    <row r="103" spans="2:17" ht="12.75" x14ac:dyDescent="0.2">
      <c r="B103" s="366"/>
      <c r="C103" s="187" t="s">
        <v>435</v>
      </c>
      <c r="D103" s="367"/>
      <c r="E103" s="5">
        <v>368</v>
      </c>
      <c r="F103" s="5">
        <v>701</v>
      </c>
      <c r="G103" s="5">
        <v>672</v>
      </c>
      <c r="H103" s="5">
        <v>314</v>
      </c>
      <c r="I103" s="5">
        <v>284</v>
      </c>
      <c r="J103" s="5">
        <v>271</v>
      </c>
      <c r="K103" s="5">
        <v>372</v>
      </c>
      <c r="L103" s="5">
        <v>241</v>
      </c>
      <c r="M103" s="5">
        <v>222</v>
      </c>
      <c r="N103" s="5">
        <v>343</v>
      </c>
      <c r="O103" s="5">
        <v>352</v>
      </c>
      <c r="P103" s="5">
        <v>327</v>
      </c>
      <c r="Q103" s="193">
        <v>4467</v>
      </c>
    </row>
    <row r="104" spans="2:17" ht="12.75" x14ac:dyDescent="0.2">
      <c r="B104" s="366"/>
      <c r="C104" s="187" t="s">
        <v>436</v>
      </c>
      <c r="D104" s="365"/>
      <c r="E104" s="286"/>
      <c r="F104" s="286"/>
      <c r="G104" s="286"/>
      <c r="H104" s="286"/>
      <c r="I104" s="5">
        <v>38</v>
      </c>
      <c r="J104" s="5">
        <v>48</v>
      </c>
      <c r="K104" s="5">
        <v>28</v>
      </c>
      <c r="L104" s="5">
        <v>41</v>
      </c>
      <c r="M104" s="5">
        <v>14</v>
      </c>
      <c r="N104" s="5">
        <v>6</v>
      </c>
      <c r="O104" s="5">
        <v>7</v>
      </c>
      <c r="P104" s="286"/>
      <c r="Q104" s="193">
        <v>182</v>
      </c>
    </row>
    <row r="105" spans="2:17" ht="12.75" x14ac:dyDescent="0.2">
      <c r="B105" s="309"/>
      <c r="C105" s="97" t="s">
        <v>17</v>
      </c>
      <c r="D105" s="188" t="s">
        <v>264</v>
      </c>
      <c r="E105" s="189">
        <v>1337007</v>
      </c>
      <c r="F105" s="189">
        <v>1219886</v>
      </c>
      <c r="G105" s="189">
        <v>1304649</v>
      </c>
      <c r="H105" s="189">
        <v>1383444</v>
      </c>
      <c r="I105" s="189">
        <v>1628103</v>
      </c>
      <c r="J105" s="189">
        <v>1589575</v>
      </c>
      <c r="K105" s="189">
        <v>1727060</v>
      </c>
      <c r="L105" s="189">
        <v>2036225</v>
      </c>
      <c r="M105" s="189">
        <v>1790671</v>
      </c>
      <c r="N105" s="189">
        <v>1818713</v>
      </c>
      <c r="O105" s="189">
        <v>1532716</v>
      </c>
      <c r="P105" s="189">
        <v>1344337</v>
      </c>
      <c r="Q105" s="192">
        <v>18712386</v>
      </c>
    </row>
    <row r="106" spans="2:17" ht="12.75" x14ac:dyDescent="0.2">
      <c r="B106" s="308" t="s">
        <v>329</v>
      </c>
      <c r="C106" s="187" t="s">
        <v>439</v>
      </c>
      <c r="D106" s="364" t="s">
        <v>271</v>
      </c>
      <c r="E106" s="5">
        <v>1932</v>
      </c>
      <c r="F106" s="5">
        <v>1314</v>
      </c>
      <c r="G106" s="5">
        <v>3681</v>
      </c>
      <c r="H106" s="5">
        <v>4149</v>
      </c>
      <c r="I106" s="5">
        <v>6611</v>
      </c>
      <c r="J106" s="5">
        <v>13912</v>
      </c>
      <c r="K106" s="5">
        <v>15893</v>
      </c>
      <c r="L106" s="5">
        <v>18891</v>
      </c>
      <c r="M106" s="5">
        <v>8902</v>
      </c>
      <c r="N106" s="5">
        <v>7415</v>
      </c>
      <c r="O106" s="5">
        <v>3926</v>
      </c>
      <c r="P106" s="5">
        <v>2522</v>
      </c>
      <c r="Q106" s="193">
        <v>89148</v>
      </c>
    </row>
    <row r="107" spans="2:17" ht="12.75" x14ac:dyDescent="0.2">
      <c r="B107" s="366"/>
      <c r="C107" s="187" t="s">
        <v>440</v>
      </c>
      <c r="D107" s="367"/>
      <c r="E107" s="5">
        <v>2736</v>
      </c>
      <c r="F107" s="5">
        <v>265</v>
      </c>
      <c r="G107" s="5">
        <v>290</v>
      </c>
      <c r="H107" s="5">
        <v>686</v>
      </c>
      <c r="I107" s="5">
        <v>846</v>
      </c>
      <c r="J107" s="5">
        <v>20360</v>
      </c>
      <c r="K107" s="5">
        <v>32374</v>
      </c>
      <c r="L107" s="5">
        <v>21655</v>
      </c>
      <c r="M107" s="5">
        <v>30406</v>
      </c>
      <c r="N107" s="5">
        <v>24261</v>
      </c>
      <c r="O107" s="5">
        <v>7920</v>
      </c>
      <c r="P107" s="5">
        <v>10680</v>
      </c>
      <c r="Q107" s="193">
        <v>152479</v>
      </c>
    </row>
    <row r="108" spans="2:17" ht="12.75" x14ac:dyDescent="0.2">
      <c r="B108" s="366"/>
      <c r="C108" s="187" t="s">
        <v>441</v>
      </c>
      <c r="D108" s="365"/>
      <c r="E108" s="5">
        <v>529</v>
      </c>
      <c r="F108" s="5">
        <v>593</v>
      </c>
      <c r="G108" s="5">
        <v>472</v>
      </c>
      <c r="H108" s="5">
        <v>622</v>
      </c>
      <c r="I108" s="5">
        <v>499</v>
      </c>
      <c r="J108" s="5">
        <v>458</v>
      </c>
      <c r="K108" s="5">
        <v>557</v>
      </c>
      <c r="L108" s="5">
        <v>554</v>
      </c>
      <c r="M108" s="5">
        <v>572</v>
      </c>
      <c r="N108" s="5">
        <v>595</v>
      </c>
      <c r="O108" s="5">
        <v>600</v>
      </c>
      <c r="P108" s="5">
        <v>653</v>
      </c>
      <c r="Q108" s="193">
        <v>6704</v>
      </c>
    </row>
    <row r="109" spans="2:17" ht="12.75" x14ac:dyDescent="0.2">
      <c r="B109" s="366"/>
      <c r="C109" s="187" t="s">
        <v>442</v>
      </c>
      <c r="D109" s="279" t="s">
        <v>269</v>
      </c>
      <c r="E109" s="5">
        <v>45696</v>
      </c>
      <c r="F109" s="5">
        <v>36856</v>
      </c>
      <c r="G109" s="5">
        <v>47504</v>
      </c>
      <c r="H109" s="5">
        <v>84060</v>
      </c>
      <c r="I109" s="5">
        <v>145564</v>
      </c>
      <c r="J109" s="5">
        <v>155926</v>
      </c>
      <c r="K109" s="5">
        <v>190842</v>
      </c>
      <c r="L109" s="5">
        <v>269821</v>
      </c>
      <c r="M109" s="5">
        <v>204143</v>
      </c>
      <c r="N109" s="5">
        <v>193430</v>
      </c>
      <c r="O109" s="5">
        <v>67076</v>
      </c>
      <c r="P109" s="5">
        <v>41536</v>
      </c>
      <c r="Q109" s="193">
        <v>1482454</v>
      </c>
    </row>
    <row r="110" spans="2:17" ht="12.75" x14ac:dyDescent="0.2">
      <c r="B110" s="366"/>
      <c r="C110" s="187" t="s">
        <v>443</v>
      </c>
      <c r="D110" s="364" t="s">
        <v>271</v>
      </c>
      <c r="E110" s="5">
        <v>81</v>
      </c>
      <c r="F110" s="5">
        <v>101</v>
      </c>
      <c r="G110" s="5">
        <v>138</v>
      </c>
      <c r="H110" s="5">
        <v>123</v>
      </c>
      <c r="I110" s="5">
        <v>1406</v>
      </c>
      <c r="J110" s="5">
        <v>982</v>
      </c>
      <c r="K110" s="5">
        <v>335</v>
      </c>
      <c r="L110" s="5">
        <v>375</v>
      </c>
      <c r="M110" s="5">
        <v>900</v>
      </c>
      <c r="N110" s="5">
        <v>1550</v>
      </c>
      <c r="O110" s="5">
        <v>120</v>
      </c>
      <c r="P110" s="5">
        <v>98</v>
      </c>
      <c r="Q110" s="193">
        <v>6209</v>
      </c>
    </row>
    <row r="111" spans="2:17" ht="12.75" x14ac:dyDescent="0.2">
      <c r="B111" s="366"/>
      <c r="C111" s="187" t="s">
        <v>444</v>
      </c>
      <c r="D111" s="367"/>
      <c r="E111" s="286"/>
      <c r="F111" s="286"/>
      <c r="G111" s="5">
        <v>3</v>
      </c>
      <c r="H111" s="5">
        <v>1</v>
      </c>
      <c r="I111" s="5">
        <v>6</v>
      </c>
      <c r="J111" s="5">
        <v>10</v>
      </c>
      <c r="K111" s="5">
        <v>12</v>
      </c>
      <c r="L111" s="5">
        <v>7</v>
      </c>
      <c r="M111" s="5">
        <v>1</v>
      </c>
      <c r="N111" s="5">
        <v>6</v>
      </c>
      <c r="O111" s="5">
        <v>3</v>
      </c>
      <c r="P111" s="5">
        <v>1</v>
      </c>
      <c r="Q111" s="193">
        <v>50</v>
      </c>
    </row>
    <row r="112" spans="2:17" ht="12.75" x14ac:dyDescent="0.2">
      <c r="B112" s="366"/>
      <c r="C112" s="187" t="s">
        <v>445</v>
      </c>
      <c r="D112" s="365"/>
      <c r="E112" s="286"/>
      <c r="F112" s="286"/>
      <c r="G112" s="286"/>
      <c r="H112" s="5">
        <v>157</v>
      </c>
      <c r="I112" s="5">
        <v>228</v>
      </c>
      <c r="J112" s="5">
        <v>445</v>
      </c>
      <c r="K112" s="5">
        <v>752</v>
      </c>
      <c r="L112" s="5">
        <v>1298</v>
      </c>
      <c r="M112" s="5">
        <v>417</v>
      </c>
      <c r="N112" s="5">
        <v>118</v>
      </c>
      <c r="O112" s="5">
        <v>2</v>
      </c>
      <c r="P112" s="286"/>
      <c r="Q112" s="193">
        <v>3417</v>
      </c>
    </row>
    <row r="113" spans="2:17" ht="12.75" x14ac:dyDescent="0.2">
      <c r="B113" s="309"/>
      <c r="C113" s="97" t="s">
        <v>17</v>
      </c>
      <c r="D113" s="188" t="s">
        <v>264</v>
      </c>
      <c r="E113" s="189">
        <v>50974</v>
      </c>
      <c r="F113" s="189">
        <v>39129</v>
      </c>
      <c r="G113" s="189">
        <v>52088</v>
      </c>
      <c r="H113" s="189">
        <v>89798</v>
      </c>
      <c r="I113" s="189">
        <v>155160</v>
      </c>
      <c r="J113" s="189">
        <v>192093</v>
      </c>
      <c r="K113" s="189">
        <v>240765</v>
      </c>
      <c r="L113" s="189">
        <v>312601</v>
      </c>
      <c r="M113" s="189">
        <v>245341</v>
      </c>
      <c r="N113" s="189">
        <v>227375</v>
      </c>
      <c r="O113" s="189">
        <v>79647</v>
      </c>
      <c r="P113" s="189">
        <v>55490</v>
      </c>
      <c r="Q113" s="192">
        <v>1740461</v>
      </c>
    </row>
    <row r="114" spans="2:17" ht="12.75" x14ac:dyDescent="0.2">
      <c r="B114" s="6" t="s">
        <v>331</v>
      </c>
      <c r="C114" s="97" t="s">
        <v>446</v>
      </c>
      <c r="D114" s="188" t="s">
        <v>269</v>
      </c>
      <c r="E114" s="99"/>
      <c r="F114" s="99"/>
      <c r="G114" s="99"/>
      <c r="H114" s="99"/>
      <c r="I114" s="189">
        <v>4</v>
      </c>
      <c r="J114" s="99"/>
      <c r="K114" s="99"/>
      <c r="L114" s="99"/>
      <c r="M114" s="99"/>
      <c r="N114" s="99"/>
      <c r="O114" s="99"/>
      <c r="P114" s="99"/>
      <c r="Q114" s="192">
        <v>4</v>
      </c>
    </row>
    <row r="115" spans="2:17" ht="12.75" x14ac:dyDescent="0.2">
      <c r="B115" s="308" t="s">
        <v>332</v>
      </c>
      <c r="C115" s="187" t="s">
        <v>447</v>
      </c>
      <c r="D115" s="279" t="s">
        <v>271</v>
      </c>
      <c r="E115" s="5">
        <v>5</v>
      </c>
      <c r="F115" s="5">
        <v>23</v>
      </c>
      <c r="G115" s="5">
        <v>53</v>
      </c>
      <c r="H115" s="5">
        <v>71</v>
      </c>
      <c r="I115" s="5">
        <v>80</v>
      </c>
      <c r="J115" s="5">
        <v>43</v>
      </c>
      <c r="K115" s="5">
        <v>20</v>
      </c>
      <c r="L115" s="5">
        <v>55</v>
      </c>
      <c r="M115" s="5">
        <v>7</v>
      </c>
      <c r="N115" s="5">
        <v>38</v>
      </c>
      <c r="O115" s="5">
        <v>41</v>
      </c>
      <c r="P115" s="5">
        <v>33</v>
      </c>
      <c r="Q115" s="193">
        <v>469</v>
      </c>
    </row>
    <row r="116" spans="2:17" ht="12.75" x14ac:dyDescent="0.2">
      <c r="B116" s="366"/>
      <c r="C116" s="187" t="s">
        <v>448</v>
      </c>
      <c r="D116" s="279" t="s">
        <v>269</v>
      </c>
      <c r="E116" s="286"/>
      <c r="F116" s="5">
        <v>3</v>
      </c>
      <c r="G116" s="286"/>
      <c r="H116" s="5">
        <v>1</v>
      </c>
      <c r="I116" s="5">
        <v>1</v>
      </c>
      <c r="J116" s="286"/>
      <c r="K116" s="286"/>
      <c r="L116" s="5">
        <v>3</v>
      </c>
      <c r="M116" s="286"/>
      <c r="N116" s="286"/>
      <c r="O116" s="286"/>
      <c r="P116" s="286"/>
      <c r="Q116" s="193">
        <v>8</v>
      </c>
    </row>
    <row r="117" spans="2:17" ht="12.75" x14ac:dyDescent="0.2">
      <c r="B117" s="309"/>
      <c r="C117" s="97" t="s">
        <v>17</v>
      </c>
      <c r="D117" s="188" t="s">
        <v>264</v>
      </c>
      <c r="E117" s="189">
        <v>5</v>
      </c>
      <c r="F117" s="189">
        <v>26</v>
      </c>
      <c r="G117" s="189">
        <v>53</v>
      </c>
      <c r="H117" s="189">
        <v>72</v>
      </c>
      <c r="I117" s="189">
        <v>81</v>
      </c>
      <c r="J117" s="189">
        <v>43</v>
      </c>
      <c r="K117" s="189">
        <v>20</v>
      </c>
      <c r="L117" s="189">
        <v>58</v>
      </c>
      <c r="M117" s="189">
        <v>7</v>
      </c>
      <c r="N117" s="189">
        <v>38</v>
      </c>
      <c r="O117" s="189">
        <v>41</v>
      </c>
      <c r="P117" s="189">
        <v>33</v>
      </c>
      <c r="Q117" s="192">
        <v>477</v>
      </c>
    </row>
    <row r="118" spans="2:17" ht="12.75" x14ac:dyDescent="0.2">
      <c r="B118" s="6" t="s">
        <v>333</v>
      </c>
      <c r="C118" s="97" t="s">
        <v>449</v>
      </c>
      <c r="D118" s="188" t="s">
        <v>269</v>
      </c>
      <c r="E118" s="189">
        <v>10242</v>
      </c>
      <c r="F118" s="189">
        <v>8556</v>
      </c>
      <c r="G118" s="189">
        <v>7510</v>
      </c>
      <c r="H118" s="189">
        <v>7823</v>
      </c>
      <c r="I118" s="189">
        <v>10562</v>
      </c>
      <c r="J118" s="189">
        <v>10015</v>
      </c>
      <c r="K118" s="189">
        <v>15473</v>
      </c>
      <c r="L118" s="189">
        <v>27960</v>
      </c>
      <c r="M118" s="189">
        <v>17188</v>
      </c>
      <c r="N118" s="189">
        <v>13145</v>
      </c>
      <c r="O118" s="189">
        <v>7692</v>
      </c>
      <c r="P118" s="189">
        <v>7132</v>
      </c>
      <c r="Q118" s="192">
        <v>143298</v>
      </c>
    </row>
    <row r="119" spans="2:17" ht="12.75" x14ac:dyDescent="0.2">
      <c r="B119" s="308" t="s">
        <v>334</v>
      </c>
      <c r="C119" s="187" t="s">
        <v>638</v>
      </c>
      <c r="D119" s="279" t="s">
        <v>271</v>
      </c>
      <c r="E119" s="5">
        <v>1</v>
      </c>
      <c r="F119" s="286"/>
      <c r="G119" s="286"/>
      <c r="H119" s="286"/>
      <c r="I119" s="286"/>
      <c r="J119" s="286"/>
      <c r="K119" s="286"/>
      <c r="L119" s="286"/>
      <c r="M119" s="286"/>
      <c r="N119" s="286"/>
      <c r="O119" s="286"/>
      <c r="P119" s="286"/>
      <c r="Q119" s="193">
        <v>1</v>
      </c>
    </row>
    <row r="120" spans="2:17" ht="12.75" x14ac:dyDescent="0.2">
      <c r="B120" s="366"/>
      <c r="C120" s="187" t="s">
        <v>450</v>
      </c>
      <c r="D120" s="279" t="s">
        <v>270</v>
      </c>
      <c r="E120" s="5">
        <v>33493</v>
      </c>
      <c r="F120" s="5">
        <v>31641</v>
      </c>
      <c r="G120" s="5">
        <v>41429</v>
      </c>
      <c r="H120" s="5">
        <v>53596</v>
      </c>
      <c r="I120" s="5">
        <v>57431</v>
      </c>
      <c r="J120" s="5">
        <v>64741</v>
      </c>
      <c r="K120" s="5">
        <v>69992</v>
      </c>
      <c r="L120" s="5">
        <v>83856</v>
      </c>
      <c r="M120" s="5">
        <v>63394</v>
      </c>
      <c r="N120" s="5">
        <v>62713</v>
      </c>
      <c r="O120" s="5">
        <v>43387</v>
      </c>
      <c r="P120" s="5">
        <v>33079</v>
      </c>
      <c r="Q120" s="193">
        <v>638752</v>
      </c>
    </row>
    <row r="121" spans="2:17" ht="12.75" x14ac:dyDescent="0.2">
      <c r="B121" s="309"/>
      <c r="C121" s="97" t="s">
        <v>17</v>
      </c>
      <c r="D121" s="188" t="s">
        <v>264</v>
      </c>
      <c r="E121" s="189">
        <v>33494</v>
      </c>
      <c r="F121" s="189">
        <v>31641</v>
      </c>
      <c r="G121" s="189">
        <v>41429</v>
      </c>
      <c r="H121" s="189">
        <v>53596</v>
      </c>
      <c r="I121" s="189">
        <v>57431</v>
      </c>
      <c r="J121" s="189">
        <v>64741</v>
      </c>
      <c r="K121" s="189">
        <v>69992</v>
      </c>
      <c r="L121" s="189">
        <v>83856</v>
      </c>
      <c r="M121" s="189">
        <v>63394</v>
      </c>
      <c r="N121" s="189">
        <v>62713</v>
      </c>
      <c r="O121" s="189">
        <v>43387</v>
      </c>
      <c r="P121" s="189">
        <v>33079</v>
      </c>
      <c r="Q121" s="192">
        <v>638753</v>
      </c>
    </row>
    <row r="122" spans="2:17" ht="12.75" x14ac:dyDescent="0.2">
      <c r="B122" s="308" t="s">
        <v>336</v>
      </c>
      <c r="C122" s="187" t="s">
        <v>451</v>
      </c>
      <c r="D122" s="279" t="s">
        <v>271</v>
      </c>
      <c r="E122" s="5">
        <v>2649</v>
      </c>
      <c r="F122" s="5">
        <v>2176</v>
      </c>
      <c r="G122" s="5">
        <v>2883</v>
      </c>
      <c r="H122" s="5">
        <v>2798</v>
      </c>
      <c r="I122" s="5">
        <v>2769</v>
      </c>
      <c r="J122" s="5">
        <v>3144</v>
      </c>
      <c r="K122" s="5">
        <v>2868</v>
      </c>
      <c r="L122" s="5">
        <v>2901</v>
      </c>
      <c r="M122" s="5">
        <v>2508</v>
      </c>
      <c r="N122" s="5">
        <v>3507</v>
      </c>
      <c r="O122" s="5">
        <v>2989</v>
      </c>
      <c r="P122" s="5">
        <v>3294</v>
      </c>
      <c r="Q122" s="193">
        <v>34486</v>
      </c>
    </row>
    <row r="123" spans="2:17" ht="12.75" x14ac:dyDescent="0.2">
      <c r="B123" s="366"/>
      <c r="C123" s="187" t="s">
        <v>452</v>
      </c>
      <c r="D123" s="279" t="s">
        <v>269</v>
      </c>
      <c r="E123" s="286"/>
      <c r="F123" s="5">
        <v>5</v>
      </c>
      <c r="G123" s="286"/>
      <c r="H123" s="286"/>
      <c r="I123" s="286"/>
      <c r="J123" s="5">
        <v>20</v>
      </c>
      <c r="K123" s="5">
        <v>3</v>
      </c>
      <c r="L123" s="286"/>
      <c r="M123" s="5">
        <v>2</v>
      </c>
      <c r="N123" s="5">
        <v>6</v>
      </c>
      <c r="O123" s="5">
        <v>13</v>
      </c>
      <c r="P123" s="5">
        <v>49</v>
      </c>
      <c r="Q123" s="193">
        <v>98</v>
      </c>
    </row>
    <row r="124" spans="2:17" ht="12.75" x14ac:dyDescent="0.2">
      <c r="B124" s="309"/>
      <c r="C124" s="97" t="s">
        <v>17</v>
      </c>
      <c r="D124" s="188" t="s">
        <v>264</v>
      </c>
      <c r="E124" s="189">
        <v>2649</v>
      </c>
      <c r="F124" s="189">
        <v>2181</v>
      </c>
      <c r="G124" s="189">
        <v>2883</v>
      </c>
      <c r="H124" s="189">
        <v>2798</v>
      </c>
      <c r="I124" s="189">
        <v>2769</v>
      </c>
      <c r="J124" s="189">
        <v>3164</v>
      </c>
      <c r="K124" s="189">
        <v>2871</v>
      </c>
      <c r="L124" s="189">
        <v>2901</v>
      </c>
      <c r="M124" s="189">
        <v>2510</v>
      </c>
      <c r="N124" s="189">
        <v>3513</v>
      </c>
      <c r="O124" s="189">
        <v>3002</v>
      </c>
      <c r="P124" s="189">
        <v>3343</v>
      </c>
      <c r="Q124" s="192">
        <v>34584</v>
      </c>
    </row>
    <row r="125" spans="2:17" ht="12.75" x14ac:dyDescent="0.2">
      <c r="B125" s="6" t="s">
        <v>337</v>
      </c>
      <c r="C125" s="97" t="s">
        <v>453</v>
      </c>
      <c r="D125" s="188" t="s">
        <v>269</v>
      </c>
      <c r="E125" s="189">
        <v>2324</v>
      </c>
      <c r="F125" s="189">
        <v>1597</v>
      </c>
      <c r="G125" s="189">
        <v>1538</v>
      </c>
      <c r="H125" s="189">
        <v>1379</v>
      </c>
      <c r="I125" s="189">
        <v>2534</v>
      </c>
      <c r="J125" s="189">
        <v>2314</v>
      </c>
      <c r="K125" s="189">
        <v>6967</v>
      </c>
      <c r="L125" s="189">
        <v>7978</v>
      </c>
      <c r="M125" s="189">
        <v>3650</v>
      </c>
      <c r="N125" s="189">
        <v>3775</v>
      </c>
      <c r="O125" s="189">
        <v>1898</v>
      </c>
      <c r="P125" s="189">
        <v>2624</v>
      </c>
      <c r="Q125" s="192">
        <v>38578</v>
      </c>
    </row>
    <row r="126" spans="2:17" ht="12.75" x14ac:dyDescent="0.2">
      <c r="B126" s="6" t="s">
        <v>338</v>
      </c>
      <c r="C126" s="97" t="s">
        <v>454</v>
      </c>
      <c r="D126" s="188" t="s">
        <v>269</v>
      </c>
      <c r="E126" s="189">
        <v>172</v>
      </c>
      <c r="F126" s="189">
        <v>13</v>
      </c>
      <c r="G126" s="189">
        <v>4</v>
      </c>
      <c r="H126" s="189">
        <v>185</v>
      </c>
      <c r="I126" s="189">
        <v>262</v>
      </c>
      <c r="J126" s="189">
        <v>284</v>
      </c>
      <c r="K126" s="189">
        <v>546</v>
      </c>
      <c r="L126" s="189">
        <v>921</v>
      </c>
      <c r="M126" s="189">
        <v>319</v>
      </c>
      <c r="N126" s="189">
        <v>202</v>
      </c>
      <c r="O126" s="189">
        <v>10</v>
      </c>
      <c r="P126" s="189">
        <v>74</v>
      </c>
      <c r="Q126" s="192">
        <v>2992</v>
      </c>
    </row>
    <row r="127" spans="2:17" ht="12.75" x14ac:dyDescent="0.2">
      <c r="B127" s="6" t="s">
        <v>339</v>
      </c>
      <c r="C127" s="97" t="s">
        <v>455</v>
      </c>
      <c r="D127" s="188" t="s">
        <v>269</v>
      </c>
      <c r="E127" s="189">
        <v>2</v>
      </c>
      <c r="F127" s="99"/>
      <c r="G127" s="99"/>
      <c r="H127" s="99"/>
      <c r="I127" s="99"/>
      <c r="J127" s="189">
        <v>316</v>
      </c>
      <c r="K127" s="189">
        <v>537</v>
      </c>
      <c r="L127" s="189">
        <v>1040</v>
      </c>
      <c r="M127" s="189">
        <v>608</v>
      </c>
      <c r="N127" s="189">
        <v>360</v>
      </c>
      <c r="O127" s="189">
        <v>1</v>
      </c>
      <c r="P127" s="99"/>
      <c r="Q127" s="192">
        <v>2864</v>
      </c>
    </row>
    <row r="128" spans="2:17" ht="12.75" x14ac:dyDescent="0.2">
      <c r="B128" s="6" t="s">
        <v>330</v>
      </c>
      <c r="C128" s="97" t="s">
        <v>456</v>
      </c>
      <c r="D128" s="188" t="s">
        <v>269</v>
      </c>
      <c r="E128" s="189">
        <v>1</v>
      </c>
      <c r="F128" s="99"/>
      <c r="G128" s="99"/>
      <c r="H128" s="99"/>
      <c r="I128" s="99"/>
      <c r="J128" s="99"/>
      <c r="K128" s="99"/>
      <c r="L128" s="189">
        <v>3</v>
      </c>
      <c r="M128" s="99"/>
      <c r="N128" s="99"/>
      <c r="O128" s="99"/>
      <c r="P128" s="189">
        <v>1</v>
      </c>
      <c r="Q128" s="192">
        <v>5</v>
      </c>
    </row>
    <row r="129" spans="2:17" ht="12.75" x14ac:dyDescent="0.2">
      <c r="B129" s="6" t="s">
        <v>340</v>
      </c>
      <c r="C129" s="97" t="s">
        <v>457</v>
      </c>
      <c r="D129" s="188" t="s">
        <v>269</v>
      </c>
      <c r="E129" s="189">
        <v>7</v>
      </c>
      <c r="F129" s="99"/>
      <c r="G129" s="99"/>
      <c r="H129" s="99"/>
      <c r="I129" s="99"/>
      <c r="J129" s="99"/>
      <c r="K129" s="189">
        <v>1</v>
      </c>
      <c r="L129" s="99"/>
      <c r="M129" s="99"/>
      <c r="N129" s="99"/>
      <c r="O129" s="189">
        <v>1</v>
      </c>
      <c r="P129" s="189">
        <v>11</v>
      </c>
      <c r="Q129" s="192">
        <v>20</v>
      </c>
    </row>
    <row r="130" spans="2:17" ht="12.75" x14ac:dyDescent="0.2">
      <c r="B130" s="308" t="s">
        <v>342</v>
      </c>
      <c r="C130" s="187" t="s">
        <v>458</v>
      </c>
      <c r="D130" s="364" t="s">
        <v>271</v>
      </c>
      <c r="E130" s="5">
        <v>547</v>
      </c>
      <c r="F130" s="5">
        <v>645</v>
      </c>
      <c r="G130" s="5">
        <v>932</v>
      </c>
      <c r="H130" s="5">
        <v>9716</v>
      </c>
      <c r="I130" s="5">
        <v>31697</v>
      </c>
      <c r="J130" s="5">
        <v>32677</v>
      </c>
      <c r="K130" s="5">
        <v>39694</v>
      </c>
      <c r="L130" s="5">
        <v>49622</v>
      </c>
      <c r="M130" s="5">
        <v>42347</v>
      </c>
      <c r="N130" s="5">
        <v>32393</v>
      </c>
      <c r="O130" s="5">
        <v>2206</v>
      </c>
      <c r="P130" s="5">
        <v>1014</v>
      </c>
      <c r="Q130" s="193">
        <v>243490</v>
      </c>
    </row>
    <row r="131" spans="2:17" ht="12.75" x14ac:dyDescent="0.2">
      <c r="B131" s="366"/>
      <c r="C131" s="187" t="s">
        <v>459</v>
      </c>
      <c r="D131" s="367"/>
      <c r="E131" s="5">
        <v>1</v>
      </c>
      <c r="F131" s="5">
        <v>9</v>
      </c>
      <c r="G131" s="5">
        <v>3</v>
      </c>
      <c r="H131" s="5">
        <v>335</v>
      </c>
      <c r="I131" s="5">
        <v>2023</v>
      </c>
      <c r="J131" s="5">
        <v>2458</v>
      </c>
      <c r="K131" s="5">
        <v>3609</v>
      </c>
      <c r="L131" s="5">
        <v>5697</v>
      </c>
      <c r="M131" s="5">
        <v>4036</v>
      </c>
      <c r="N131" s="5">
        <v>1513</v>
      </c>
      <c r="O131" s="5">
        <v>10</v>
      </c>
      <c r="P131" s="5">
        <v>1</v>
      </c>
      <c r="Q131" s="193">
        <v>19695</v>
      </c>
    </row>
    <row r="132" spans="2:17" ht="12.75" x14ac:dyDescent="0.2">
      <c r="B132" s="366"/>
      <c r="C132" s="187" t="s">
        <v>460</v>
      </c>
      <c r="D132" s="367"/>
      <c r="E132" s="5">
        <v>335</v>
      </c>
      <c r="F132" s="5">
        <v>146</v>
      </c>
      <c r="G132" s="5">
        <v>502</v>
      </c>
      <c r="H132" s="5">
        <v>2763</v>
      </c>
      <c r="I132" s="5">
        <v>23486</v>
      </c>
      <c r="J132" s="5">
        <v>37039</v>
      </c>
      <c r="K132" s="5">
        <v>45580</v>
      </c>
      <c r="L132" s="5">
        <v>42558</v>
      </c>
      <c r="M132" s="5">
        <v>30845</v>
      </c>
      <c r="N132" s="5">
        <v>28555</v>
      </c>
      <c r="O132" s="5">
        <v>3365</v>
      </c>
      <c r="P132" s="5">
        <v>152</v>
      </c>
      <c r="Q132" s="193">
        <v>215326</v>
      </c>
    </row>
    <row r="133" spans="2:17" ht="12.75" x14ac:dyDescent="0.2">
      <c r="B133" s="366"/>
      <c r="C133" s="187" t="s">
        <v>466</v>
      </c>
      <c r="D133" s="365"/>
      <c r="E133" s="5">
        <v>8</v>
      </c>
      <c r="F133" s="5">
        <v>22</v>
      </c>
      <c r="G133" s="5">
        <v>17</v>
      </c>
      <c r="H133" s="5">
        <v>21</v>
      </c>
      <c r="I133" s="5">
        <v>21</v>
      </c>
      <c r="J133" s="5">
        <v>13</v>
      </c>
      <c r="K133" s="5">
        <v>23</v>
      </c>
      <c r="L133" s="5">
        <v>44</v>
      </c>
      <c r="M133" s="5">
        <v>8</v>
      </c>
      <c r="N133" s="5">
        <v>12</v>
      </c>
      <c r="O133" s="5">
        <v>14</v>
      </c>
      <c r="P133" s="5">
        <v>21</v>
      </c>
      <c r="Q133" s="193">
        <v>224</v>
      </c>
    </row>
    <row r="134" spans="2:17" ht="12.75" x14ac:dyDescent="0.2">
      <c r="B134" s="366"/>
      <c r="C134" s="187" t="s">
        <v>461</v>
      </c>
      <c r="D134" s="279" t="s">
        <v>269</v>
      </c>
      <c r="E134" s="5">
        <v>3849</v>
      </c>
      <c r="F134" s="5">
        <v>3129</v>
      </c>
      <c r="G134" s="5">
        <v>8704</v>
      </c>
      <c r="H134" s="5">
        <v>87506</v>
      </c>
      <c r="I134" s="5">
        <v>198546</v>
      </c>
      <c r="J134" s="5">
        <v>282378</v>
      </c>
      <c r="K134" s="5">
        <v>314727</v>
      </c>
      <c r="L134" s="5">
        <v>355339</v>
      </c>
      <c r="M134" s="5">
        <v>313408</v>
      </c>
      <c r="N134" s="5">
        <v>261982</v>
      </c>
      <c r="O134" s="5">
        <v>41144</v>
      </c>
      <c r="P134" s="5">
        <v>3640</v>
      </c>
      <c r="Q134" s="193">
        <v>1874352</v>
      </c>
    </row>
    <row r="135" spans="2:17" ht="12.75" x14ac:dyDescent="0.2">
      <c r="B135" s="366"/>
      <c r="C135" s="187" t="s">
        <v>462</v>
      </c>
      <c r="D135" s="279" t="s">
        <v>271</v>
      </c>
      <c r="E135" s="5">
        <v>27</v>
      </c>
      <c r="F135" s="5">
        <v>16</v>
      </c>
      <c r="G135" s="5">
        <v>3</v>
      </c>
      <c r="H135" s="5">
        <v>7</v>
      </c>
      <c r="I135" s="5">
        <v>75</v>
      </c>
      <c r="J135" s="5">
        <v>164</v>
      </c>
      <c r="K135" s="5">
        <v>258</v>
      </c>
      <c r="L135" s="5">
        <v>343</v>
      </c>
      <c r="M135" s="5">
        <v>197</v>
      </c>
      <c r="N135" s="5">
        <v>217</v>
      </c>
      <c r="O135" s="5">
        <v>26</v>
      </c>
      <c r="P135" s="5">
        <v>5</v>
      </c>
      <c r="Q135" s="193">
        <v>1338</v>
      </c>
    </row>
    <row r="136" spans="2:17" ht="12.75" x14ac:dyDescent="0.2">
      <c r="B136" s="366"/>
      <c r="C136" s="187" t="s">
        <v>463</v>
      </c>
      <c r="D136" s="279" t="s">
        <v>269</v>
      </c>
      <c r="E136" s="5">
        <v>1066</v>
      </c>
      <c r="F136" s="5">
        <v>1027</v>
      </c>
      <c r="G136" s="5">
        <v>1448</v>
      </c>
      <c r="H136" s="5">
        <v>22864</v>
      </c>
      <c r="I136" s="5">
        <v>92036</v>
      </c>
      <c r="J136" s="5">
        <v>151728</v>
      </c>
      <c r="K136" s="5">
        <v>180252</v>
      </c>
      <c r="L136" s="5">
        <v>211511</v>
      </c>
      <c r="M136" s="5">
        <v>172469</v>
      </c>
      <c r="N136" s="5">
        <v>121291</v>
      </c>
      <c r="O136" s="5">
        <v>10698</v>
      </c>
      <c r="P136" s="5">
        <v>1458</v>
      </c>
      <c r="Q136" s="193">
        <v>967848</v>
      </c>
    </row>
    <row r="137" spans="2:17" ht="12.75" x14ac:dyDescent="0.2">
      <c r="B137" s="366"/>
      <c r="C137" s="187" t="s">
        <v>467</v>
      </c>
      <c r="D137" s="364" t="s">
        <v>271</v>
      </c>
      <c r="E137" s="5">
        <v>7</v>
      </c>
      <c r="F137" s="5">
        <v>30</v>
      </c>
      <c r="G137" s="5">
        <v>17</v>
      </c>
      <c r="H137" s="5">
        <v>22</v>
      </c>
      <c r="I137" s="5">
        <v>92</v>
      </c>
      <c r="J137" s="5">
        <v>256</v>
      </c>
      <c r="K137" s="5">
        <v>465</v>
      </c>
      <c r="L137" s="5">
        <v>352</v>
      </c>
      <c r="M137" s="5">
        <v>300</v>
      </c>
      <c r="N137" s="5">
        <v>163</v>
      </c>
      <c r="O137" s="5">
        <v>61</v>
      </c>
      <c r="P137" s="5">
        <v>35</v>
      </c>
      <c r="Q137" s="193">
        <v>1800</v>
      </c>
    </row>
    <row r="138" spans="2:17" ht="12.75" x14ac:dyDescent="0.2">
      <c r="B138" s="366"/>
      <c r="C138" s="187" t="s">
        <v>464</v>
      </c>
      <c r="D138" s="367"/>
      <c r="E138" s="5">
        <v>283</v>
      </c>
      <c r="F138" s="5">
        <v>2988</v>
      </c>
      <c r="G138" s="5">
        <v>6414</v>
      </c>
      <c r="H138" s="5">
        <v>15129</v>
      </c>
      <c r="I138" s="5">
        <v>41177</v>
      </c>
      <c r="J138" s="5">
        <v>37687</v>
      </c>
      <c r="K138" s="5">
        <v>65126</v>
      </c>
      <c r="L138" s="5">
        <v>39134</v>
      </c>
      <c r="M138" s="5">
        <v>45230</v>
      </c>
      <c r="N138" s="5">
        <v>33019</v>
      </c>
      <c r="O138" s="5">
        <v>12299</v>
      </c>
      <c r="P138" s="5">
        <v>446</v>
      </c>
      <c r="Q138" s="193">
        <v>298932</v>
      </c>
    </row>
    <row r="139" spans="2:17" ht="12.75" x14ac:dyDescent="0.2">
      <c r="B139" s="366"/>
      <c r="C139" s="187" t="s">
        <v>465</v>
      </c>
      <c r="D139" s="367"/>
      <c r="E139" s="5">
        <v>252</v>
      </c>
      <c r="F139" s="5">
        <v>164</v>
      </c>
      <c r="G139" s="5">
        <v>372</v>
      </c>
      <c r="H139" s="5">
        <v>1131</v>
      </c>
      <c r="I139" s="5">
        <v>2577</v>
      </c>
      <c r="J139" s="5">
        <v>3578</v>
      </c>
      <c r="K139" s="5">
        <v>3862</v>
      </c>
      <c r="L139" s="5">
        <v>4827</v>
      </c>
      <c r="M139" s="5">
        <v>4622</v>
      </c>
      <c r="N139" s="5">
        <v>3757</v>
      </c>
      <c r="O139" s="5">
        <v>1001</v>
      </c>
      <c r="P139" s="5">
        <v>172</v>
      </c>
      <c r="Q139" s="193">
        <v>26315</v>
      </c>
    </row>
    <row r="140" spans="2:17" ht="12.75" x14ac:dyDescent="0.2">
      <c r="B140" s="366"/>
      <c r="C140" s="187" t="s">
        <v>469</v>
      </c>
      <c r="D140" s="367"/>
      <c r="E140" s="286"/>
      <c r="F140" s="286"/>
      <c r="G140" s="5">
        <v>1</v>
      </c>
      <c r="H140" s="5">
        <v>64</v>
      </c>
      <c r="I140" s="5">
        <v>92</v>
      </c>
      <c r="J140" s="5">
        <v>469</v>
      </c>
      <c r="K140" s="5">
        <v>629</v>
      </c>
      <c r="L140" s="5">
        <v>1074</v>
      </c>
      <c r="M140" s="5">
        <v>307</v>
      </c>
      <c r="N140" s="5">
        <v>28</v>
      </c>
      <c r="O140" s="286"/>
      <c r="P140" s="286"/>
      <c r="Q140" s="193">
        <v>2664</v>
      </c>
    </row>
    <row r="141" spans="2:17" ht="12.75" x14ac:dyDescent="0.2">
      <c r="B141" s="366"/>
      <c r="C141" s="187" t="s">
        <v>468</v>
      </c>
      <c r="D141" s="367"/>
      <c r="E141" s="286"/>
      <c r="F141" s="286"/>
      <c r="G141" s="286"/>
      <c r="H141" s="286"/>
      <c r="I141" s="5">
        <v>20</v>
      </c>
      <c r="J141" s="5">
        <v>8</v>
      </c>
      <c r="K141" s="5">
        <v>15</v>
      </c>
      <c r="L141" s="5">
        <v>17</v>
      </c>
      <c r="M141" s="5">
        <v>7</v>
      </c>
      <c r="N141" s="5">
        <v>28</v>
      </c>
      <c r="O141" s="5">
        <v>1</v>
      </c>
      <c r="P141" s="286"/>
      <c r="Q141" s="193">
        <v>96</v>
      </c>
    </row>
    <row r="142" spans="2:17" ht="12.75" x14ac:dyDescent="0.2">
      <c r="B142" s="366"/>
      <c r="C142" s="187" t="s">
        <v>624</v>
      </c>
      <c r="D142" s="365"/>
      <c r="E142" s="286"/>
      <c r="F142" s="286"/>
      <c r="G142" s="286"/>
      <c r="H142" s="286"/>
      <c r="I142" s="5">
        <v>38</v>
      </c>
      <c r="J142" s="5">
        <v>409</v>
      </c>
      <c r="K142" s="5">
        <v>544</v>
      </c>
      <c r="L142" s="5">
        <v>554</v>
      </c>
      <c r="M142" s="5">
        <v>267</v>
      </c>
      <c r="N142" s="5">
        <v>113</v>
      </c>
      <c r="O142" s="5">
        <v>4</v>
      </c>
      <c r="P142" s="286"/>
      <c r="Q142" s="193">
        <v>1929</v>
      </c>
    </row>
    <row r="143" spans="2:17" ht="12.75" x14ac:dyDescent="0.2">
      <c r="B143" s="309"/>
      <c r="C143" s="97" t="s">
        <v>17</v>
      </c>
      <c r="D143" s="188" t="s">
        <v>264</v>
      </c>
      <c r="E143" s="189">
        <v>6375</v>
      </c>
      <c r="F143" s="189">
        <v>8176</v>
      </c>
      <c r="G143" s="189">
        <v>18413</v>
      </c>
      <c r="H143" s="189">
        <v>139558</v>
      </c>
      <c r="I143" s="189">
        <v>391880</v>
      </c>
      <c r="J143" s="189">
        <v>548864</v>
      </c>
      <c r="K143" s="189">
        <v>654784</v>
      </c>
      <c r="L143" s="189">
        <v>711072</v>
      </c>
      <c r="M143" s="189">
        <v>614043</v>
      </c>
      <c r="N143" s="189">
        <v>483071</v>
      </c>
      <c r="O143" s="189">
        <v>70829</v>
      </c>
      <c r="P143" s="189">
        <v>6944</v>
      </c>
      <c r="Q143" s="192">
        <v>3654009</v>
      </c>
    </row>
    <row r="144" spans="2:17" ht="12.75" x14ac:dyDescent="0.2">
      <c r="B144" s="6" t="s">
        <v>343</v>
      </c>
      <c r="C144" s="97" t="s">
        <v>470</v>
      </c>
      <c r="D144" s="188" t="s">
        <v>269</v>
      </c>
      <c r="E144" s="189">
        <v>5</v>
      </c>
      <c r="F144" s="189">
        <v>62</v>
      </c>
      <c r="G144" s="99"/>
      <c r="H144" s="189">
        <v>1071</v>
      </c>
      <c r="I144" s="189">
        <v>509</v>
      </c>
      <c r="J144" s="189">
        <v>53</v>
      </c>
      <c r="K144" s="189">
        <v>42</v>
      </c>
      <c r="L144" s="189">
        <v>31</v>
      </c>
      <c r="M144" s="189">
        <v>101</v>
      </c>
      <c r="N144" s="189">
        <v>860</v>
      </c>
      <c r="O144" s="189">
        <v>188</v>
      </c>
      <c r="P144" s="189">
        <v>22</v>
      </c>
      <c r="Q144" s="192">
        <v>2944</v>
      </c>
    </row>
    <row r="145" spans="2:17" ht="12.75" x14ac:dyDescent="0.2">
      <c r="B145" s="308" t="s">
        <v>344</v>
      </c>
      <c r="C145" s="187" t="s">
        <v>473</v>
      </c>
      <c r="D145" s="279" t="s">
        <v>269</v>
      </c>
      <c r="E145" s="5">
        <v>197</v>
      </c>
      <c r="F145" s="5">
        <v>9</v>
      </c>
      <c r="G145" s="286"/>
      <c r="H145" s="286"/>
      <c r="I145" s="5">
        <v>2</v>
      </c>
      <c r="J145" s="5">
        <v>451</v>
      </c>
      <c r="K145" s="5">
        <v>759</v>
      </c>
      <c r="L145" s="5">
        <v>1281</v>
      </c>
      <c r="M145" s="5">
        <v>391</v>
      </c>
      <c r="N145" s="286"/>
      <c r="O145" s="5">
        <v>290</v>
      </c>
      <c r="P145" s="5">
        <v>259</v>
      </c>
      <c r="Q145" s="193">
        <v>3639</v>
      </c>
    </row>
    <row r="146" spans="2:17" ht="12.75" x14ac:dyDescent="0.2">
      <c r="B146" s="366"/>
      <c r="C146" s="187" t="s">
        <v>472</v>
      </c>
      <c r="D146" s="364" t="s">
        <v>271</v>
      </c>
      <c r="E146" s="5">
        <v>83</v>
      </c>
      <c r="F146" s="5">
        <v>104</v>
      </c>
      <c r="G146" s="5">
        <v>134</v>
      </c>
      <c r="H146" s="5">
        <v>77</v>
      </c>
      <c r="I146" s="5">
        <v>133</v>
      </c>
      <c r="J146" s="5">
        <v>80</v>
      </c>
      <c r="K146" s="5">
        <v>393</v>
      </c>
      <c r="L146" s="5">
        <v>139</v>
      </c>
      <c r="M146" s="5">
        <v>64</v>
      </c>
      <c r="N146" s="5">
        <v>241</v>
      </c>
      <c r="O146" s="5">
        <v>181</v>
      </c>
      <c r="P146" s="5">
        <v>78</v>
      </c>
      <c r="Q146" s="193">
        <v>1707</v>
      </c>
    </row>
    <row r="147" spans="2:17" ht="12.75" x14ac:dyDescent="0.2">
      <c r="B147" s="366"/>
      <c r="C147" s="187" t="s">
        <v>471</v>
      </c>
      <c r="D147" s="365"/>
      <c r="E147" s="286"/>
      <c r="F147" s="5">
        <v>11</v>
      </c>
      <c r="G147" s="5">
        <v>11</v>
      </c>
      <c r="H147" s="286"/>
      <c r="I147" s="5">
        <v>26</v>
      </c>
      <c r="J147" s="5">
        <v>5</v>
      </c>
      <c r="K147" s="5">
        <v>14</v>
      </c>
      <c r="L147" s="5">
        <v>12</v>
      </c>
      <c r="M147" s="286"/>
      <c r="N147" s="5">
        <v>3</v>
      </c>
      <c r="O147" s="5">
        <v>5</v>
      </c>
      <c r="P147" s="286"/>
      <c r="Q147" s="193">
        <v>87</v>
      </c>
    </row>
    <row r="148" spans="2:17" ht="12.75" x14ac:dyDescent="0.2">
      <c r="B148" s="309"/>
      <c r="C148" s="97" t="s">
        <v>17</v>
      </c>
      <c r="D148" s="188" t="s">
        <v>264</v>
      </c>
      <c r="E148" s="189">
        <v>280</v>
      </c>
      <c r="F148" s="189">
        <v>124</v>
      </c>
      <c r="G148" s="189">
        <v>145</v>
      </c>
      <c r="H148" s="189">
        <v>77</v>
      </c>
      <c r="I148" s="189">
        <v>161</v>
      </c>
      <c r="J148" s="189">
        <v>536</v>
      </c>
      <c r="K148" s="189">
        <v>1166</v>
      </c>
      <c r="L148" s="189">
        <v>1432</v>
      </c>
      <c r="M148" s="189">
        <v>455</v>
      </c>
      <c r="N148" s="189">
        <v>244</v>
      </c>
      <c r="O148" s="189">
        <v>476</v>
      </c>
      <c r="P148" s="189">
        <v>337</v>
      </c>
      <c r="Q148" s="192">
        <v>5433</v>
      </c>
    </row>
    <row r="149" spans="2:17" ht="12.75" x14ac:dyDescent="0.2">
      <c r="B149" s="308" t="s">
        <v>345</v>
      </c>
      <c r="C149" s="187" t="s">
        <v>474</v>
      </c>
      <c r="D149" s="279" t="s">
        <v>271</v>
      </c>
      <c r="E149" s="286"/>
      <c r="F149" s="5">
        <v>8</v>
      </c>
      <c r="G149" s="286"/>
      <c r="H149" s="286"/>
      <c r="I149" s="5">
        <v>60</v>
      </c>
      <c r="J149" s="5">
        <v>22</v>
      </c>
      <c r="K149" s="5">
        <v>60</v>
      </c>
      <c r="L149" s="5">
        <v>30</v>
      </c>
      <c r="M149" s="5">
        <v>20</v>
      </c>
      <c r="N149" s="5">
        <v>6</v>
      </c>
      <c r="O149" s="5">
        <v>3</v>
      </c>
      <c r="P149" s="5">
        <v>13</v>
      </c>
      <c r="Q149" s="193">
        <v>222</v>
      </c>
    </row>
    <row r="150" spans="2:17" ht="12.75" x14ac:dyDescent="0.2">
      <c r="B150" s="366"/>
      <c r="C150" s="187" t="s">
        <v>656</v>
      </c>
      <c r="D150" s="279" t="s">
        <v>269</v>
      </c>
      <c r="E150" s="286"/>
      <c r="F150" s="286"/>
      <c r="G150" s="286"/>
      <c r="H150" s="286"/>
      <c r="I150" s="286"/>
      <c r="J150" s="286"/>
      <c r="K150" s="286"/>
      <c r="L150" s="286"/>
      <c r="M150" s="286"/>
      <c r="N150" s="286"/>
      <c r="O150" s="286"/>
      <c r="P150" s="5">
        <v>371</v>
      </c>
      <c r="Q150" s="193">
        <v>371</v>
      </c>
    </row>
    <row r="151" spans="2:17" ht="12.75" x14ac:dyDescent="0.2">
      <c r="B151" s="309"/>
      <c r="C151" s="97" t="s">
        <v>17</v>
      </c>
      <c r="D151" s="188" t="s">
        <v>264</v>
      </c>
      <c r="E151" s="99"/>
      <c r="F151" s="189">
        <v>8</v>
      </c>
      <c r="G151" s="99"/>
      <c r="H151" s="99"/>
      <c r="I151" s="189">
        <v>60</v>
      </c>
      <c r="J151" s="189">
        <v>22</v>
      </c>
      <c r="K151" s="189">
        <v>60</v>
      </c>
      <c r="L151" s="189">
        <v>30</v>
      </c>
      <c r="M151" s="189">
        <v>20</v>
      </c>
      <c r="N151" s="189">
        <v>6</v>
      </c>
      <c r="O151" s="189">
        <v>3</v>
      </c>
      <c r="P151" s="189">
        <v>384</v>
      </c>
      <c r="Q151" s="192">
        <v>593</v>
      </c>
    </row>
    <row r="152" spans="2:17" ht="12.75" x14ac:dyDescent="0.2">
      <c r="B152" s="6" t="s">
        <v>346</v>
      </c>
      <c r="C152" s="97" t="s">
        <v>475</v>
      </c>
      <c r="D152" s="188" t="s">
        <v>271</v>
      </c>
      <c r="E152" s="189">
        <v>520</v>
      </c>
      <c r="F152" s="189">
        <v>480</v>
      </c>
      <c r="G152" s="189">
        <v>550</v>
      </c>
      <c r="H152" s="189">
        <v>760</v>
      </c>
      <c r="I152" s="189">
        <v>684</v>
      </c>
      <c r="J152" s="189">
        <v>683</v>
      </c>
      <c r="K152" s="189">
        <v>724</v>
      </c>
      <c r="L152" s="189">
        <v>769</v>
      </c>
      <c r="M152" s="189">
        <v>687</v>
      </c>
      <c r="N152" s="189">
        <v>776</v>
      </c>
      <c r="O152" s="189">
        <v>749</v>
      </c>
      <c r="P152" s="189">
        <v>802</v>
      </c>
      <c r="Q152" s="192">
        <v>8184</v>
      </c>
    </row>
    <row r="153" spans="2:17" ht="12.75" x14ac:dyDescent="0.2">
      <c r="B153" s="308" t="s">
        <v>347</v>
      </c>
      <c r="C153" s="187" t="s">
        <v>476</v>
      </c>
      <c r="D153" s="364" t="s">
        <v>271</v>
      </c>
      <c r="E153" s="5">
        <v>364</v>
      </c>
      <c r="F153" s="5">
        <v>470</v>
      </c>
      <c r="G153" s="5">
        <v>574</v>
      </c>
      <c r="H153" s="5">
        <v>531</v>
      </c>
      <c r="I153" s="5">
        <v>565</v>
      </c>
      <c r="J153" s="5">
        <v>616</v>
      </c>
      <c r="K153" s="5">
        <v>354</v>
      </c>
      <c r="L153" s="5">
        <v>474</v>
      </c>
      <c r="M153" s="5">
        <v>281</v>
      </c>
      <c r="N153" s="5">
        <v>576</v>
      </c>
      <c r="O153" s="5">
        <v>500</v>
      </c>
      <c r="P153" s="5">
        <v>357</v>
      </c>
      <c r="Q153" s="193">
        <v>5662</v>
      </c>
    </row>
    <row r="154" spans="2:17" ht="12.75" x14ac:dyDescent="0.2">
      <c r="B154" s="366"/>
      <c r="C154" s="187" t="s">
        <v>477</v>
      </c>
      <c r="D154" s="367"/>
      <c r="E154" s="5">
        <v>896</v>
      </c>
      <c r="F154" s="5">
        <v>1010</v>
      </c>
      <c r="G154" s="5">
        <v>1172</v>
      </c>
      <c r="H154" s="5">
        <v>1161</v>
      </c>
      <c r="I154" s="5">
        <v>803</v>
      </c>
      <c r="J154" s="5">
        <v>765</v>
      </c>
      <c r="K154" s="5">
        <v>669</v>
      </c>
      <c r="L154" s="5">
        <v>848</v>
      </c>
      <c r="M154" s="5">
        <v>660</v>
      </c>
      <c r="N154" s="5">
        <v>1008</v>
      </c>
      <c r="O154" s="5">
        <v>1165</v>
      </c>
      <c r="P154" s="5">
        <v>937</v>
      </c>
      <c r="Q154" s="193">
        <v>11094</v>
      </c>
    </row>
    <row r="155" spans="2:17" ht="12.75" x14ac:dyDescent="0.2">
      <c r="B155" s="366"/>
      <c r="C155" s="187" t="s">
        <v>360</v>
      </c>
      <c r="D155" s="365"/>
      <c r="E155" s="5">
        <v>75</v>
      </c>
      <c r="F155" s="5">
        <v>85</v>
      </c>
      <c r="G155" s="5">
        <v>110</v>
      </c>
      <c r="H155" s="5">
        <v>63</v>
      </c>
      <c r="I155" s="5">
        <v>33</v>
      </c>
      <c r="J155" s="5">
        <v>89</v>
      </c>
      <c r="K155" s="5">
        <v>35</v>
      </c>
      <c r="L155" s="5">
        <v>78</v>
      </c>
      <c r="M155" s="5">
        <v>41</v>
      </c>
      <c r="N155" s="5">
        <v>62</v>
      </c>
      <c r="O155" s="5">
        <v>58</v>
      </c>
      <c r="P155" s="5">
        <v>24</v>
      </c>
      <c r="Q155" s="193">
        <v>753</v>
      </c>
    </row>
    <row r="156" spans="2:17" ht="12.75" x14ac:dyDescent="0.2">
      <c r="B156" s="366"/>
      <c r="C156" s="187" t="s">
        <v>478</v>
      </c>
      <c r="D156" s="279" t="s">
        <v>269</v>
      </c>
      <c r="E156" s="5">
        <v>2315</v>
      </c>
      <c r="F156" s="5">
        <v>1962</v>
      </c>
      <c r="G156" s="5">
        <v>1650</v>
      </c>
      <c r="H156" s="5">
        <v>2454</v>
      </c>
      <c r="I156" s="5">
        <v>2981</v>
      </c>
      <c r="J156" s="5">
        <v>3853</v>
      </c>
      <c r="K156" s="5">
        <v>6746</v>
      </c>
      <c r="L156" s="5">
        <v>11118</v>
      </c>
      <c r="M156" s="5">
        <v>6316</v>
      </c>
      <c r="N156" s="5">
        <v>4551</v>
      </c>
      <c r="O156" s="5">
        <v>2136</v>
      </c>
      <c r="P156" s="5">
        <v>2129</v>
      </c>
      <c r="Q156" s="193">
        <v>48211</v>
      </c>
    </row>
    <row r="157" spans="2:17" ht="12.75" x14ac:dyDescent="0.2">
      <c r="B157" s="309"/>
      <c r="C157" s="97" t="s">
        <v>17</v>
      </c>
      <c r="D157" s="188" t="s">
        <v>264</v>
      </c>
      <c r="E157" s="189">
        <v>3650</v>
      </c>
      <c r="F157" s="189">
        <v>3527</v>
      </c>
      <c r="G157" s="189">
        <v>3506</v>
      </c>
      <c r="H157" s="189">
        <v>4209</v>
      </c>
      <c r="I157" s="189">
        <v>4382</v>
      </c>
      <c r="J157" s="189">
        <v>5323</v>
      </c>
      <c r="K157" s="189">
        <v>7804</v>
      </c>
      <c r="L157" s="189">
        <v>12518</v>
      </c>
      <c r="M157" s="189">
        <v>7298</v>
      </c>
      <c r="N157" s="189">
        <v>6197</v>
      </c>
      <c r="O157" s="189">
        <v>3859</v>
      </c>
      <c r="P157" s="189">
        <v>3447</v>
      </c>
      <c r="Q157" s="192">
        <v>65720</v>
      </c>
    </row>
    <row r="158" spans="2:17" ht="12.75" x14ac:dyDescent="0.2">
      <c r="B158" s="308" t="s">
        <v>348</v>
      </c>
      <c r="C158" s="187" t="s">
        <v>479</v>
      </c>
      <c r="D158" s="279" t="s">
        <v>271</v>
      </c>
      <c r="E158" s="5">
        <v>24</v>
      </c>
      <c r="F158" s="5">
        <v>2</v>
      </c>
      <c r="G158" s="5">
        <v>24</v>
      </c>
      <c r="H158" s="5">
        <v>15</v>
      </c>
      <c r="I158" s="5">
        <v>41</v>
      </c>
      <c r="J158" s="5">
        <v>2607</v>
      </c>
      <c r="K158" s="5">
        <v>31</v>
      </c>
      <c r="L158" s="5">
        <v>2735</v>
      </c>
      <c r="M158" s="5">
        <v>16</v>
      </c>
      <c r="N158" s="5">
        <v>26</v>
      </c>
      <c r="O158" s="5">
        <v>22</v>
      </c>
      <c r="P158" s="286"/>
      <c r="Q158" s="193">
        <v>5543</v>
      </c>
    </row>
    <row r="159" spans="2:17" ht="12.75" x14ac:dyDescent="0.2">
      <c r="B159" s="366"/>
      <c r="C159" s="187" t="s">
        <v>480</v>
      </c>
      <c r="D159" s="279" t="s">
        <v>269</v>
      </c>
      <c r="E159" s="286"/>
      <c r="F159" s="5">
        <v>1</v>
      </c>
      <c r="G159" s="286"/>
      <c r="H159" s="286"/>
      <c r="I159" s="286"/>
      <c r="J159" s="286"/>
      <c r="K159" s="286"/>
      <c r="L159" s="286"/>
      <c r="M159" s="5">
        <v>2</v>
      </c>
      <c r="N159" s="286"/>
      <c r="O159" s="5">
        <v>6</v>
      </c>
      <c r="P159" s="286"/>
      <c r="Q159" s="193">
        <v>9</v>
      </c>
    </row>
    <row r="160" spans="2:17" ht="12.75" x14ac:dyDescent="0.2">
      <c r="B160" s="309"/>
      <c r="C160" s="97" t="s">
        <v>17</v>
      </c>
      <c r="D160" s="188" t="s">
        <v>264</v>
      </c>
      <c r="E160" s="189">
        <v>24</v>
      </c>
      <c r="F160" s="189">
        <v>3</v>
      </c>
      <c r="G160" s="189">
        <v>24</v>
      </c>
      <c r="H160" s="189">
        <v>15</v>
      </c>
      <c r="I160" s="189">
        <v>41</v>
      </c>
      <c r="J160" s="189">
        <v>2607</v>
      </c>
      <c r="K160" s="189">
        <v>31</v>
      </c>
      <c r="L160" s="189">
        <v>2735</v>
      </c>
      <c r="M160" s="189">
        <v>18</v>
      </c>
      <c r="N160" s="189">
        <v>26</v>
      </c>
      <c r="O160" s="189">
        <v>28</v>
      </c>
      <c r="P160" s="99"/>
      <c r="Q160" s="192">
        <v>5552</v>
      </c>
    </row>
    <row r="161" spans="2:17" ht="12.75" x14ac:dyDescent="0.2">
      <c r="B161" s="6" t="s">
        <v>349</v>
      </c>
      <c r="C161" s="97" t="s">
        <v>481</v>
      </c>
      <c r="D161" s="188" t="s">
        <v>269</v>
      </c>
      <c r="E161" s="189">
        <v>3</v>
      </c>
      <c r="F161" s="189">
        <v>12</v>
      </c>
      <c r="G161" s="99"/>
      <c r="H161" s="99"/>
      <c r="I161" s="99"/>
      <c r="J161" s="99"/>
      <c r="K161" s="99"/>
      <c r="L161" s="189">
        <v>2</v>
      </c>
      <c r="M161" s="189">
        <v>5</v>
      </c>
      <c r="N161" s="99"/>
      <c r="O161" s="189">
        <v>5</v>
      </c>
      <c r="P161" s="189">
        <v>1</v>
      </c>
      <c r="Q161" s="192">
        <v>28</v>
      </c>
    </row>
    <row r="162" spans="2:17" ht="12.75" x14ac:dyDescent="0.2">
      <c r="B162" s="308" t="s">
        <v>352</v>
      </c>
      <c r="C162" s="187" t="s">
        <v>482</v>
      </c>
      <c r="D162" s="279" t="s">
        <v>269</v>
      </c>
      <c r="E162" s="5">
        <v>75</v>
      </c>
      <c r="F162" s="5">
        <v>12</v>
      </c>
      <c r="G162" s="5">
        <v>71</v>
      </c>
      <c r="H162" s="5">
        <v>23</v>
      </c>
      <c r="I162" s="5">
        <v>89</v>
      </c>
      <c r="J162" s="5">
        <v>84</v>
      </c>
      <c r="K162" s="5">
        <v>15</v>
      </c>
      <c r="L162" s="5">
        <v>21</v>
      </c>
      <c r="M162" s="5">
        <v>20</v>
      </c>
      <c r="N162" s="5">
        <v>23</v>
      </c>
      <c r="O162" s="5">
        <v>59</v>
      </c>
      <c r="P162" s="5">
        <v>88</v>
      </c>
      <c r="Q162" s="193">
        <v>580</v>
      </c>
    </row>
    <row r="163" spans="2:17" ht="12.75" x14ac:dyDescent="0.2">
      <c r="B163" s="366"/>
      <c r="C163" s="187" t="s">
        <v>483</v>
      </c>
      <c r="D163" s="364" t="s">
        <v>271</v>
      </c>
      <c r="E163" s="5">
        <v>188</v>
      </c>
      <c r="F163" s="5">
        <v>210</v>
      </c>
      <c r="G163" s="5">
        <v>134</v>
      </c>
      <c r="H163" s="5">
        <v>167</v>
      </c>
      <c r="I163" s="5">
        <v>136</v>
      </c>
      <c r="J163" s="5">
        <v>100</v>
      </c>
      <c r="K163" s="5">
        <v>105</v>
      </c>
      <c r="L163" s="5">
        <v>94</v>
      </c>
      <c r="M163" s="5">
        <v>109</v>
      </c>
      <c r="N163" s="5">
        <v>101</v>
      </c>
      <c r="O163" s="5">
        <v>107</v>
      </c>
      <c r="P163" s="5">
        <v>95</v>
      </c>
      <c r="Q163" s="193">
        <v>1546</v>
      </c>
    </row>
    <row r="164" spans="2:17" ht="12.75" x14ac:dyDescent="0.2">
      <c r="B164" s="366"/>
      <c r="C164" s="187" t="s">
        <v>484</v>
      </c>
      <c r="D164" s="367"/>
      <c r="E164" s="5">
        <v>78</v>
      </c>
      <c r="F164" s="5">
        <v>93</v>
      </c>
      <c r="G164" s="5">
        <v>103</v>
      </c>
      <c r="H164" s="5">
        <v>99</v>
      </c>
      <c r="I164" s="5">
        <v>170</v>
      </c>
      <c r="J164" s="5">
        <v>59</v>
      </c>
      <c r="K164" s="5">
        <v>119</v>
      </c>
      <c r="L164" s="5">
        <v>118</v>
      </c>
      <c r="M164" s="5">
        <v>36</v>
      </c>
      <c r="N164" s="5">
        <v>86</v>
      </c>
      <c r="O164" s="5">
        <v>68</v>
      </c>
      <c r="P164" s="5">
        <v>92</v>
      </c>
      <c r="Q164" s="193">
        <v>1121</v>
      </c>
    </row>
    <row r="165" spans="2:17" ht="12.75" x14ac:dyDescent="0.2">
      <c r="B165" s="366"/>
      <c r="C165" s="187" t="s">
        <v>485</v>
      </c>
      <c r="D165" s="365"/>
      <c r="E165" s="5">
        <v>595</v>
      </c>
      <c r="F165" s="5">
        <v>609</v>
      </c>
      <c r="G165" s="5">
        <v>657</v>
      </c>
      <c r="H165" s="5">
        <v>686</v>
      </c>
      <c r="I165" s="5">
        <v>438</v>
      </c>
      <c r="J165" s="5">
        <v>374</v>
      </c>
      <c r="K165" s="5">
        <v>439</v>
      </c>
      <c r="L165" s="5">
        <v>331</v>
      </c>
      <c r="M165" s="5">
        <v>389</v>
      </c>
      <c r="N165" s="5">
        <v>450</v>
      </c>
      <c r="O165" s="5">
        <v>298</v>
      </c>
      <c r="P165" s="5">
        <v>373</v>
      </c>
      <c r="Q165" s="193">
        <v>5639</v>
      </c>
    </row>
    <row r="166" spans="2:17" ht="12.75" x14ac:dyDescent="0.2">
      <c r="B166" s="309"/>
      <c r="C166" s="97" t="s">
        <v>17</v>
      </c>
      <c r="D166" s="188" t="s">
        <v>264</v>
      </c>
      <c r="E166" s="189">
        <v>936</v>
      </c>
      <c r="F166" s="189">
        <v>924</v>
      </c>
      <c r="G166" s="189">
        <v>965</v>
      </c>
      <c r="H166" s="189">
        <v>975</v>
      </c>
      <c r="I166" s="189">
        <v>833</v>
      </c>
      <c r="J166" s="189">
        <v>617</v>
      </c>
      <c r="K166" s="189">
        <v>678</v>
      </c>
      <c r="L166" s="189">
        <v>564</v>
      </c>
      <c r="M166" s="189">
        <v>554</v>
      </c>
      <c r="N166" s="189">
        <v>660</v>
      </c>
      <c r="O166" s="189">
        <v>532</v>
      </c>
      <c r="P166" s="189">
        <v>648</v>
      </c>
      <c r="Q166" s="192">
        <v>8886</v>
      </c>
    </row>
    <row r="167" spans="2:17" ht="12.75" x14ac:dyDescent="0.2">
      <c r="B167" s="6" t="s">
        <v>618</v>
      </c>
      <c r="C167" s="97" t="s">
        <v>628</v>
      </c>
      <c r="D167" s="188" t="s">
        <v>269</v>
      </c>
      <c r="E167" s="99"/>
      <c r="F167" s="99"/>
      <c r="G167" s="99"/>
      <c r="H167" s="99"/>
      <c r="I167" s="99"/>
      <c r="J167" s="99"/>
      <c r="K167" s="99"/>
      <c r="L167" s="189">
        <v>4</v>
      </c>
      <c r="M167" s="99"/>
      <c r="N167" s="99"/>
      <c r="O167" s="189">
        <v>1</v>
      </c>
      <c r="P167" s="189">
        <v>9</v>
      </c>
      <c r="Q167" s="192">
        <v>14</v>
      </c>
    </row>
    <row r="168" spans="2:17" ht="12.75" x14ac:dyDescent="0.2">
      <c r="B168" s="308" t="s">
        <v>353</v>
      </c>
      <c r="C168" s="187" t="s">
        <v>486</v>
      </c>
      <c r="D168" s="279" t="s">
        <v>271</v>
      </c>
      <c r="E168" s="5">
        <v>3097</v>
      </c>
      <c r="F168" s="5">
        <v>136</v>
      </c>
      <c r="G168" s="5">
        <v>196</v>
      </c>
      <c r="H168" s="5">
        <v>1096</v>
      </c>
      <c r="I168" s="5">
        <v>4474</v>
      </c>
      <c r="J168" s="5">
        <v>2059</v>
      </c>
      <c r="K168" s="5">
        <v>2091</v>
      </c>
      <c r="L168" s="5">
        <v>3298</v>
      </c>
      <c r="M168" s="5">
        <v>4531</v>
      </c>
      <c r="N168" s="5">
        <v>1399</v>
      </c>
      <c r="O168" s="5">
        <v>243</v>
      </c>
      <c r="P168" s="5">
        <v>3845</v>
      </c>
      <c r="Q168" s="193">
        <v>26465</v>
      </c>
    </row>
    <row r="169" spans="2:17" ht="12.75" x14ac:dyDescent="0.2">
      <c r="B169" s="366"/>
      <c r="C169" s="187" t="s">
        <v>487</v>
      </c>
      <c r="D169" s="279" t="s">
        <v>269</v>
      </c>
      <c r="E169" s="5">
        <v>4935</v>
      </c>
      <c r="F169" s="5">
        <v>4101</v>
      </c>
      <c r="G169" s="5">
        <v>2468</v>
      </c>
      <c r="H169" s="5">
        <v>7502</v>
      </c>
      <c r="I169" s="5">
        <v>15531</v>
      </c>
      <c r="J169" s="5">
        <v>52239</v>
      </c>
      <c r="K169" s="5">
        <v>107812</v>
      </c>
      <c r="L169" s="5">
        <v>112848</v>
      </c>
      <c r="M169" s="5">
        <v>26601</v>
      </c>
      <c r="N169" s="5">
        <v>12302</v>
      </c>
      <c r="O169" s="5">
        <v>6110</v>
      </c>
      <c r="P169" s="5">
        <v>5461</v>
      </c>
      <c r="Q169" s="193">
        <v>357910</v>
      </c>
    </row>
    <row r="170" spans="2:17" ht="12.75" x14ac:dyDescent="0.2">
      <c r="B170" s="309"/>
      <c r="C170" s="97" t="s">
        <v>17</v>
      </c>
      <c r="D170" s="188" t="s">
        <v>264</v>
      </c>
      <c r="E170" s="189">
        <v>8032</v>
      </c>
      <c r="F170" s="189">
        <v>4237</v>
      </c>
      <c r="G170" s="189">
        <v>2664</v>
      </c>
      <c r="H170" s="189">
        <v>8598</v>
      </c>
      <c r="I170" s="189">
        <v>20005</v>
      </c>
      <c r="J170" s="189">
        <v>54298</v>
      </c>
      <c r="K170" s="189">
        <v>109903</v>
      </c>
      <c r="L170" s="189">
        <v>116146</v>
      </c>
      <c r="M170" s="189">
        <v>31132</v>
      </c>
      <c r="N170" s="189">
        <v>13701</v>
      </c>
      <c r="O170" s="189">
        <v>6353</v>
      </c>
      <c r="P170" s="189">
        <v>9306</v>
      </c>
      <c r="Q170" s="192">
        <v>384375</v>
      </c>
    </row>
    <row r="171" spans="2:17" ht="12.75" x14ac:dyDescent="0.2">
      <c r="B171" s="308" t="s">
        <v>350</v>
      </c>
      <c r="C171" s="187" t="s">
        <v>488</v>
      </c>
      <c r="D171" s="279" t="s">
        <v>270</v>
      </c>
      <c r="E171" s="5">
        <v>1339</v>
      </c>
      <c r="F171" s="5">
        <v>1556</v>
      </c>
      <c r="G171" s="5">
        <v>1094</v>
      </c>
      <c r="H171" s="5">
        <v>900</v>
      </c>
      <c r="I171" s="5">
        <v>1191</v>
      </c>
      <c r="J171" s="5">
        <v>1144</v>
      </c>
      <c r="K171" s="5">
        <v>1908</v>
      </c>
      <c r="L171" s="5">
        <v>1850</v>
      </c>
      <c r="M171" s="5">
        <v>1907</v>
      </c>
      <c r="N171" s="5">
        <v>2087</v>
      </c>
      <c r="O171" s="5">
        <v>1466</v>
      </c>
      <c r="P171" s="5">
        <v>1119</v>
      </c>
      <c r="Q171" s="193">
        <v>17561</v>
      </c>
    </row>
    <row r="172" spans="2:17" ht="12.75" x14ac:dyDescent="0.2">
      <c r="B172" s="366"/>
      <c r="C172" s="187" t="s">
        <v>489</v>
      </c>
      <c r="D172" s="279" t="s">
        <v>269</v>
      </c>
      <c r="E172" s="5">
        <v>9</v>
      </c>
      <c r="F172" s="5">
        <v>5</v>
      </c>
      <c r="G172" s="286"/>
      <c r="H172" s="286"/>
      <c r="I172" s="5">
        <v>141</v>
      </c>
      <c r="J172" s="5">
        <v>1</v>
      </c>
      <c r="K172" s="5">
        <v>1</v>
      </c>
      <c r="L172" s="5">
        <v>1</v>
      </c>
      <c r="M172" s="286"/>
      <c r="N172" s="286"/>
      <c r="O172" s="5">
        <v>4</v>
      </c>
      <c r="P172" s="5">
        <v>7</v>
      </c>
      <c r="Q172" s="193">
        <v>169</v>
      </c>
    </row>
    <row r="173" spans="2:17" ht="12.75" x14ac:dyDescent="0.2">
      <c r="B173" s="366"/>
      <c r="C173" s="187" t="s">
        <v>657</v>
      </c>
      <c r="D173" s="279" t="s">
        <v>270</v>
      </c>
      <c r="E173" s="286"/>
      <c r="F173" s="286"/>
      <c r="G173" s="286"/>
      <c r="H173" s="286"/>
      <c r="I173" s="286"/>
      <c r="J173" s="286"/>
      <c r="K173" s="286"/>
      <c r="L173" s="286"/>
      <c r="M173" s="286"/>
      <c r="N173" s="5">
        <v>22</v>
      </c>
      <c r="O173" s="5">
        <v>9</v>
      </c>
      <c r="P173" s="5">
        <v>9</v>
      </c>
      <c r="Q173" s="193">
        <v>40</v>
      </c>
    </row>
    <row r="174" spans="2:17" ht="12.75" x14ac:dyDescent="0.2">
      <c r="B174" s="309"/>
      <c r="C174" s="97" t="s">
        <v>17</v>
      </c>
      <c r="D174" s="188" t="s">
        <v>264</v>
      </c>
      <c r="E174" s="189">
        <v>1348</v>
      </c>
      <c r="F174" s="189">
        <v>1561</v>
      </c>
      <c r="G174" s="189">
        <v>1094</v>
      </c>
      <c r="H174" s="189">
        <v>900</v>
      </c>
      <c r="I174" s="189">
        <v>1332</v>
      </c>
      <c r="J174" s="189">
        <v>1145</v>
      </c>
      <c r="K174" s="189">
        <v>1909</v>
      </c>
      <c r="L174" s="189">
        <v>1851</v>
      </c>
      <c r="M174" s="189">
        <v>1907</v>
      </c>
      <c r="N174" s="189">
        <v>2109</v>
      </c>
      <c r="O174" s="189">
        <v>1479</v>
      </c>
      <c r="P174" s="189">
        <v>1135</v>
      </c>
      <c r="Q174" s="192">
        <v>17770</v>
      </c>
    </row>
    <row r="175" spans="2:17" ht="12.75" x14ac:dyDescent="0.2">
      <c r="B175" s="6" t="s">
        <v>354</v>
      </c>
      <c r="C175" s="97" t="s">
        <v>490</v>
      </c>
      <c r="D175" s="188" t="s">
        <v>269</v>
      </c>
      <c r="E175" s="189">
        <v>5</v>
      </c>
      <c r="F175" s="99"/>
      <c r="G175" s="99"/>
      <c r="H175" s="99"/>
      <c r="I175" s="99"/>
      <c r="J175" s="99"/>
      <c r="K175" s="189">
        <v>6</v>
      </c>
      <c r="L175" s="99"/>
      <c r="M175" s="99"/>
      <c r="N175" s="99"/>
      <c r="O175" s="99"/>
      <c r="P175" s="99"/>
      <c r="Q175" s="192">
        <v>11</v>
      </c>
    </row>
    <row r="176" spans="2:17" ht="12.75" x14ac:dyDescent="0.2">
      <c r="B176" s="308" t="s">
        <v>355</v>
      </c>
      <c r="C176" s="187" t="s">
        <v>491</v>
      </c>
      <c r="D176" s="279" t="s">
        <v>272</v>
      </c>
      <c r="E176" s="5">
        <v>6</v>
      </c>
      <c r="F176" s="5">
        <v>6</v>
      </c>
      <c r="G176" s="5">
        <v>10</v>
      </c>
      <c r="H176" s="5">
        <v>6</v>
      </c>
      <c r="I176" s="5">
        <v>8</v>
      </c>
      <c r="J176" s="5">
        <v>10</v>
      </c>
      <c r="K176" s="5">
        <v>3</v>
      </c>
      <c r="L176" s="5">
        <v>15</v>
      </c>
      <c r="M176" s="5">
        <v>10</v>
      </c>
      <c r="N176" s="5">
        <v>8</v>
      </c>
      <c r="O176" s="5">
        <v>8</v>
      </c>
      <c r="P176" s="5">
        <v>11</v>
      </c>
      <c r="Q176" s="193">
        <v>101</v>
      </c>
    </row>
    <row r="177" spans="2:17" ht="12.75" x14ac:dyDescent="0.2">
      <c r="B177" s="366"/>
      <c r="C177" s="187" t="s">
        <v>492</v>
      </c>
      <c r="D177" s="279" t="s">
        <v>270</v>
      </c>
      <c r="E177" s="5">
        <v>42121</v>
      </c>
      <c r="F177" s="5">
        <v>45109</v>
      </c>
      <c r="G177" s="5">
        <v>54819</v>
      </c>
      <c r="H177" s="5">
        <v>34022</v>
      </c>
      <c r="I177" s="5">
        <v>36613</v>
      </c>
      <c r="J177" s="5">
        <v>57881</v>
      </c>
      <c r="K177" s="5">
        <v>70842</v>
      </c>
      <c r="L177" s="5">
        <v>83282</v>
      </c>
      <c r="M177" s="5">
        <v>98488</v>
      </c>
      <c r="N177" s="5">
        <v>68318</v>
      </c>
      <c r="O177" s="5">
        <v>61625</v>
      </c>
      <c r="P177" s="5">
        <v>54956</v>
      </c>
      <c r="Q177" s="193">
        <v>708076</v>
      </c>
    </row>
    <row r="178" spans="2:17" ht="12.75" x14ac:dyDescent="0.2">
      <c r="B178" s="366"/>
      <c r="C178" s="187" t="s">
        <v>493</v>
      </c>
      <c r="D178" s="279" t="s">
        <v>269</v>
      </c>
      <c r="E178" s="5">
        <v>5</v>
      </c>
      <c r="F178" s="5">
        <v>337</v>
      </c>
      <c r="G178" s="5">
        <v>229</v>
      </c>
      <c r="H178" s="5">
        <v>441</v>
      </c>
      <c r="I178" s="286"/>
      <c r="J178" s="5">
        <v>324</v>
      </c>
      <c r="K178" s="5">
        <v>215</v>
      </c>
      <c r="L178" s="5">
        <v>229</v>
      </c>
      <c r="M178" s="5">
        <v>145</v>
      </c>
      <c r="N178" s="286"/>
      <c r="O178" s="286"/>
      <c r="P178" s="5">
        <v>1</v>
      </c>
      <c r="Q178" s="193">
        <v>1926</v>
      </c>
    </row>
    <row r="179" spans="2:17" ht="12.75" x14ac:dyDescent="0.2">
      <c r="B179" s="309"/>
      <c r="C179" s="97" t="s">
        <v>17</v>
      </c>
      <c r="D179" s="188" t="s">
        <v>264</v>
      </c>
      <c r="E179" s="189">
        <v>42132</v>
      </c>
      <c r="F179" s="189">
        <v>45452</v>
      </c>
      <c r="G179" s="189">
        <v>55058</v>
      </c>
      <c r="H179" s="189">
        <v>34469</v>
      </c>
      <c r="I179" s="189">
        <v>36621</v>
      </c>
      <c r="J179" s="189">
        <v>58215</v>
      </c>
      <c r="K179" s="189">
        <v>71060</v>
      </c>
      <c r="L179" s="189">
        <v>83526</v>
      </c>
      <c r="M179" s="189">
        <v>98643</v>
      </c>
      <c r="N179" s="189">
        <v>68326</v>
      </c>
      <c r="O179" s="189">
        <v>61633</v>
      </c>
      <c r="P179" s="189">
        <v>54968</v>
      </c>
      <c r="Q179" s="192">
        <v>710103</v>
      </c>
    </row>
    <row r="180" spans="2:17" ht="12.75" x14ac:dyDescent="0.2">
      <c r="B180" s="308" t="s">
        <v>357</v>
      </c>
      <c r="C180" s="187" t="s">
        <v>497</v>
      </c>
      <c r="D180" s="279" t="s">
        <v>269</v>
      </c>
      <c r="E180" s="5">
        <v>1127</v>
      </c>
      <c r="F180" s="5">
        <v>468</v>
      </c>
      <c r="G180" s="5">
        <v>651</v>
      </c>
      <c r="H180" s="5">
        <v>1813</v>
      </c>
      <c r="I180" s="5">
        <v>1998</v>
      </c>
      <c r="J180" s="5">
        <v>2159</v>
      </c>
      <c r="K180" s="5">
        <v>3800</v>
      </c>
      <c r="L180" s="5">
        <v>5548</v>
      </c>
      <c r="M180" s="5">
        <v>2883</v>
      </c>
      <c r="N180" s="5">
        <v>2450</v>
      </c>
      <c r="O180" s="5">
        <v>841</v>
      </c>
      <c r="P180" s="5">
        <v>840</v>
      </c>
      <c r="Q180" s="193">
        <v>24578</v>
      </c>
    </row>
    <row r="181" spans="2:17" ht="12.75" x14ac:dyDescent="0.2">
      <c r="B181" s="366"/>
      <c r="C181" s="187" t="s">
        <v>494</v>
      </c>
      <c r="D181" s="364" t="s">
        <v>271</v>
      </c>
      <c r="E181" s="5">
        <v>560</v>
      </c>
      <c r="F181" s="5">
        <v>595</v>
      </c>
      <c r="G181" s="5">
        <v>565</v>
      </c>
      <c r="H181" s="5">
        <v>579</v>
      </c>
      <c r="I181" s="5">
        <v>670</v>
      </c>
      <c r="J181" s="5">
        <v>542</v>
      </c>
      <c r="K181" s="5">
        <v>442</v>
      </c>
      <c r="L181" s="5">
        <v>514</v>
      </c>
      <c r="M181" s="5">
        <v>495</v>
      </c>
      <c r="N181" s="5">
        <v>671</v>
      </c>
      <c r="O181" s="5">
        <v>1023</v>
      </c>
      <c r="P181" s="5">
        <v>1008</v>
      </c>
      <c r="Q181" s="193">
        <v>7664</v>
      </c>
    </row>
    <row r="182" spans="2:17" ht="12.75" x14ac:dyDescent="0.2">
      <c r="B182" s="366"/>
      <c r="C182" s="187" t="s">
        <v>495</v>
      </c>
      <c r="D182" s="367"/>
      <c r="E182" s="5">
        <v>399</v>
      </c>
      <c r="F182" s="5">
        <v>200</v>
      </c>
      <c r="G182" s="5">
        <v>372</v>
      </c>
      <c r="H182" s="5">
        <v>420</v>
      </c>
      <c r="I182" s="5">
        <v>401</v>
      </c>
      <c r="J182" s="5">
        <v>407</v>
      </c>
      <c r="K182" s="5">
        <v>330</v>
      </c>
      <c r="L182" s="5">
        <v>651</v>
      </c>
      <c r="M182" s="5">
        <v>748</v>
      </c>
      <c r="N182" s="5">
        <v>534</v>
      </c>
      <c r="O182" s="5">
        <v>371</v>
      </c>
      <c r="P182" s="5">
        <v>647</v>
      </c>
      <c r="Q182" s="193">
        <v>5480</v>
      </c>
    </row>
    <row r="183" spans="2:17" ht="12.75" x14ac:dyDescent="0.2">
      <c r="B183" s="366"/>
      <c r="C183" s="187" t="s">
        <v>496</v>
      </c>
      <c r="D183" s="365"/>
      <c r="E183" s="5">
        <v>299</v>
      </c>
      <c r="F183" s="5">
        <v>506</v>
      </c>
      <c r="G183" s="5">
        <v>741</v>
      </c>
      <c r="H183" s="5">
        <v>670</v>
      </c>
      <c r="I183" s="5">
        <v>730</v>
      </c>
      <c r="J183" s="5">
        <v>733</v>
      </c>
      <c r="K183" s="5">
        <v>542</v>
      </c>
      <c r="L183" s="5">
        <v>633</v>
      </c>
      <c r="M183" s="5">
        <v>578</v>
      </c>
      <c r="N183" s="5">
        <v>496</v>
      </c>
      <c r="O183" s="5">
        <v>408</v>
      </c>
      <c r="P183" s="5">
        <v>548</v>
      </c>
      <c r="Q183" s="193">
        <v>6884</v>
      </c>
    </row>
    <row r="184" spans="2:17" ht="12.75" x14ac:dyDescent="0.2">
      <c r="B184" s="309"/>
      <c r="C184" s="97" t="s">
        <v>17</v>
      </c>
      <c r="D184" s="188" t="s">
        <v>264</v>
      </c>
      <c r="E184" s="189">
        <v>2385</v>
      </c>
      <c r="F184" s="189">
        <v>1769</v>
      </c>
      <c r="G184" s="189">
        <v>2329</v>
      </c>
      <c r="H184" s="189">
        <v>3482</v>
      </c>
      <c r="I184" s="189">
        <v>3799</v>
      </c>
      <c r="J184" s="189">
        <v>3841</v>
      </c>
      <c r="K184" s="189">
        <v>5114</v>
      </c>
      <c r="L184" s="189">
        <v>7346</v>
      </c>
      <c r="M184" s="189">
        <v>4704</v>
      </c>
      <c r="N184" s="189">
        <v>4151</v>
      </c>
      <c r="O184" s="189">
        <v>2643</v>
      </c>
      <c r="P184" s="189">
        <v>3043</v>
      </c>
      <c r="Q184" s="192">
        <v>44606</v>
      </c>
    </row>
    <row r="185" spans="2:17" ht="12.75" x14ac:dyDescent="0.2">
      <c r="B185" s="6" t="s">
        <v>312</v>
      </c>
      <c r="C185" s="97" t="s">
        <v>507</v>
      </c>
      <c r="D185" s="188" t="s">
        <v>269</v>
      </c>
      <c r="E185" s="189">
        <v>1</v>
      </c>
      <c r="F185" s="189">
        <v>1</v>
      </c>
      <c r="G185" s="99"/>
      <c r="H185" s="99"/>
      <c r="I185" s="189">
        <v>4</v>
      </c>
      <c r="J185" s="189">
        <v>13</v>
      </c>
      <c r="K185" s="99"/>
      <c r="L185" s="99"/>
      <c r="M185" s="99"/>
      <c r="N185" s="99"/>
      <c r="O185" s="99"/>
      <c r="P185" s="99"/>
      <c r="Q185" s="192">
        <v>19</v>
      </c>
    </row>
    <row r="186" spans="2:17" ht="12.75" x14ac:dyDescent="0.2">
      <c r="B186" s="6" t="s">
        <v>351</v>
      </c>
      <c r="C186" s="97" t="s">
        <v>498</v>
      </c>
      <c r="D186" s="188" t="s">
        <v>270</v>
      </c>
      <c r="E186" s="189">
        <v>34236</v>
      </c>
      <c r="F186" s="189">
        <v>31090</v>
      </c>
      <c r="G186" s="189">
        <v>29174</v>
      </c>
      <c r="H186" s="189">
        <v>27316</v>
      </c>
      <c r="I186" s="189">
        <v>30537</v>
      </c>
      <c r="J186" s="189">
        <v>43926</v>
      </c>
      <c r="K186" s="189">
        <v>59081</v>
      </c>
      <c r="L186" s="189">
        <v>57053</v>
      </c>
      <c r="M186" s="189">
        <v>58228</v>
      </c>
      <c r="N186" s="189">
        <v>48085</v>
      </c>
      <c r="O186" s="189">
        <v>36343</v>
      </c>
      <c r="P186" s="189">
        <v>34262</v>
      </c>
      <c r="Q186" s="192">
        <v>489331</v>
      </c>
    </row>
    <row r="187" spans="2:17" ht="12.75" x14ac:dyDescent="0.2">
      <c r="B187" s="308" t="s">
        <v>311</v>
      </c>
      <c r="C187" s="187" t="s">
        <v>625</v>
      </c>
      <c r="D187" s="364" t="s">
        <v>271</v>
      </c>
      <c r="E187" s="5">
        <v>3047</v>
      </c>
      <c r="F187" s="286"/>
      <c r="G187" s="286"/>
      <c r="H187" s="5">
        <v>1602</v>
      </c>
      <c r="I187" s="5">
        <v>4294</v>
      </c>
      <c r="J187" s="5">
        <v>1761</v>
      </c>
      <c r="K187" s="5">
        <v>5</v>
      </c>
      <c r="L187" s="5">
        <v>2094</v>
      </c>
      <c r="M187" s="5">
        <v>4252</v>
      </c>
      <c r="N187" s="5">
        <v>3300</v>
      </c>
      <c r="O187" s="5">
        <v>1959</v>
      </c>
      <c r="P187" s="5">
        <v>4</v>
      </c>
      <c r="Q187" s="193">
        <v>22318</v>
      </c>
    </row>
    <row r="188" spans="2:17" ht="12.75" x14ac:dyDescent="0.2">
      <c r="B188" s="366"/>
      <c r="C188" s="187" t="s">
        <v>499</v>
      </c>
      <c r="D188" s="365"/>
      <c r="E188" s="5">
        <v>63</v>
      </c>
      <c r="F188" s="5">
        <v>74</v>
      </c>
      <c r="G188" s="5">
        <v>117</v>
      </c>
      <c r="H188" s="5">
        <v>102</v>
      </c>
      <c r="I188" s="5">
        <v>112</v>
      </c>
      <c r="J188" s="5">
        <v>110</v>
      </c>
      <c r="K188" s="5">
        <v>121</v>
      </c>
      <c r="L188" s="5">
        <v>106</v>
      </c>
      <c r="M188" s="5">
        <v>78</v>
      </c>
      <c r="N188" s="5">
        <v>123</v>
      </c>
      <c r="O188" s="5">
        <v>98</v>
      </c>
      <c r="P188" s="5">
        <v>100</v>
      </c>
      <c r="Q188" s="193">
        <v>1204</v>
      </c>
    </row>
    <row r="189" spans="2:17" ht="12.75" x14ac:dyDescent="0.2">
      <c r="B189" s="309"/>
      <c r="C189" s="97" t="s">
        <v>17</v>
      </c>
      <c r="D189" s="188" t="s">
        <v>264</v>
      </c>
      <c r="E189" s="189">
        <v>3110</v>
      </c>
      <c r="F189" s="189">
        <v>74</v>
      </c>
      <c r="G189" s="189">
        <v>117</v>
      </c>
      <c r="H189" s="189">
        <v>1704</v>
      </c>
      <c r="I189" s="189">
        <v>4406</v>
      </c>
      <c r="J189" s="189">
        <v>1871</v>
      </c>
      <c r="K189" s="189">
        <v>126</v>
      </c>
      <c r="L189" s="189">
        <v>2200</v>
      </c>
      <c r="M189" s="189">
        <v>4330</v>
      </c>
      <c r="N189" s="189">
        <v>3423</v>
      </c>
      <c r="O189" s="189">
        <v>2057</v>
      </c>
      <c r="P189" s="189">
        <v>104</v>
      </c>
      <c r="Q189" s="192">
        <v>23522</v>
      </c>
    </row>
    <row r="190" spans="2:17" ht="12.75" x14ac:dyDescent="0.2">
      <c r="B190" s="308" t="s">
        <v>307</v>
      </c>
      <c r="C190" s="187" t="s">
        <v>500</v>
      </c>
      <c r="D190" s="364" t="s">
        <v>270</v>
      </c>
      <c r="E190" s="5">
        <v>1775</v>
      </c>
      <c r="F190" s="5">
        <v>2075</v>
      </c>
      <c r="G190" s="5">
        <v>3207</v>
      </c>
      <c r="H190" s="5">
        <v>3747</v>
      </c>
      <c r="I190" s="5">
        <v>4434</v>
      </c>
      <c r="J190" s="5">
        <v>4955</v>
      </c>
      <c r="K190" s="5">
        <v>5280</v>
      </c>
      <c r="L190" s="5">
        <v>6312</v>
      </c>
      <c r="M190" s="5">
        <v>4517</v>
      </c>
      <c r="N190" s="5">
        <v>4114</v>
      </c>
      <c r="O190" s="5">
        <v>2716</v>
      </c>
      <c r="P190" s="5">
        <v>2271</v>
      </c>
      <c r="Q190" s="193">
        <v>45403</v>
      </c>
    </row>
    <row r="191" spans="2:17" ht="12.75" x14ac:dyDescent="0.2">
      <c r="B191" s="366"/>
      <c r="C191" s="187" t="s">
        <v>501</v>
      </c>
      <c r="D191" s="365"/>
      <c r="E191" s="5">
        <v>2354</v>
      </c>
      <c r="F191" s="5">
        <v>2532</v>
      </c>
      <c r="G191" s="5">
        <v>3902</v>
      </c>
      <c r="H191" s="5">
        <v>3257</v>
      </c>
      <c r="I191" s="5">
        <v>4048</v>
      </c>
      <c r="J191" s="5">
        <v>3728</v>
      </c>
      <c r="K191" s="5">
        <v>4279</v>
      </c>
      <c r="L191" s="5">
        <v>5302</v>
      </c>
      <c r="M191" s="5">
        <v>4033</v>
      </c>
      <c r="N191" s="5">
        <v>3535</v>
      </c>
      <c r="O191" s="5">
        <v>2739</v>
      </c>
      <c r="P191" s="5">
        <v>2738</v>
      </c>
      <c r="Q191" s="193">
        <v>42447</v>
      </c>
    </row>
    <row r="192" spans="2:17" ht="12.75" x14ac:dyDescent="0.2">
      <c r="B192" s="309"/>
      <c r="C192" s="97" t="s">
        <v>17</v>
      </c>
      <c r="D192" s="188" t="s">
        <v>264</v>
      </c>
      <c r="E192" s="189">
        <v>4129</v>
      </c>
      <c r="F192" s="189">
        <v>4607</v>
      </c>
      <c r="G192" s="189">
        <v>7109</v>
      </c>
      <c r="H192" s="189">
        <v>7004</v>
      </c>
      <c r="I192" s="189">
        <v>8482</v>
      </c>
      <c r="J192" s="189">
        <v>8683</v>
      </c>
      <c r="K192" s="189">
        <v>9559</v>
      </c>
      <c r="L192" s="189">
        <v>11614</v>
      </c>
      <c r="M192" s="189">
        <v>8550</v>
      </c>
      <c r="N192" s="189">
        <v>7649</v>
      </c>
      <c r="O192" s="189">
        <v>5455</v>
      </c>
      <c r="P192" s="189">
        <v>5009</v>
      </c>
      <c r="Q192" s="192">
        <v>87850</v>
      </c>
    </row>
    <row r="193" spans="2:17" ht="12.75" x14ac:dyDescent="0.2">
      <c r="B193" s="308" t="s">
        <v>326</v>
      </c>
      <c r="C193" s="187" t="s">
        <v>502</v>
      </c>
      <c r="D193" s="279" t="s">
        <v>270</v>
      </c>
      <c r="E193" s="5">
        <v>23347</v>
      </c>
      <c r="F193" s="5">
        <v>27082</v>
      </c>
      <c r="G193" s="5">
        <v>31356</v>
      </c>
      <c r="H193" s="5">
        <v>25401</v>
      </c>
      <c r="I193" s="5">
        <v>28277</v>
      </c>
      <c r="J193" s="5">
        <v>30260</v>
      </c>
      <c r="K193" s="5">
        <v>32146</v>
      </c>
      <c r="L193" s="5">
        <v>36868</v>
      </c>
      <c r="M193" s="5">
        <v>32699</v>
      </c>
      <c r="N193" s="5">
        <v>27394</v>
      </c>
      <c r="O193" s="5">
        <v>28751</v>
      </c>
      <c r="P193" s="5">
        <v>25931</v>
      </c>
      <c r="Q193" s="193">
        <v>349512</v>
      </c>
    </row>
    <row r="194" spans="2:17" ht="12.75" x14ac:dyDescent="0.2">
      <c r="B194" s="366"/>
      <c r="C194" s="187" t="s">
        <v>508</v>
      </c>
      <c r="D194" s="279" t="s">
        <v>269</v>
      </c>
      <c r="E194" s="5">
        <v>292</v>
      </c>
      <c r="F194" s="5">
        <v>138</v>
      </c>
      <c r="G194" s="286"/>
      <c r="H194" s="286"/>
      <c r="I194" s="286"/>
      <c r="J194" s="5">
        <v>238</v>
      </c>
      <c r="K194" s="286"/>
      <c r="L194" s="5">
        <v>1</v>
      </c>
      <c r="M194" s="286"/>
      <c r="N194" s="286"/>
      <c r="O194" s="286"/>
      <c r="P194" s="286"/>
      <c r="Q194" s="193">
        <v>669</v>
      </c>
    </row>
    <row r="195" spans="2:17" ht="12.75" x14ac:dyDescent="0.2">
      <c r="B195" s="309"/>
      <c r="C195" s="97" t="s">
        <v>17</v>
      </c>
      <c r="D195" s="188" t="s">
        <v>264</v>
      </c>
      <c r="E195" s="189">
        <v>23639</v>
      </c>
      <c r="F195" s="189">
        <v>27220</v>
      </c>
      <c r="G195" s="189">
        <v>31356</v>
      </c>
      <c r="H195" s="189">
        <v>25401</v>
      </c>
      <c r="I195" s="189">
        <v>28277</v>
      </c>
      <c r="J195" s="189">
        <v>30498</v>
      </c>
      <c r="K195" s="189">
        <v>32146</v>
      </c>
      <c r="L195" s="189">
        <v>36869</v>
      </c>
      <c r="M195" s="189">
        <v>32699</v>
      </c>
      <c r="N195" s="189">
        <v>27394</v>
      </c>
      <c r="O195" s="189">
        <v>28751</v>
      </c>
      <c r="P195" s="189">
        <v>25931</v>
      </c>
      <c r="Q195" s="192">
        <v>350181</v>
      </c>
    </row>
    <row r="196" spans="2:17" ht="12.75" x14ac:dyDescent="0.2">
      <c r="B196" s="6" t="s">
        <v>356</v>
      </c>
      <c r="C196" s="97" t="s">
        <v>503</v>
      </c>
      <c r="D196" s="188" t="s">
        <v>271</v>
      </c>
      <c r="E196" s="189">
        <v>821</v>
      </c>
      <c r="F196" s="189">
        <v>881</v>
      </c>
      <c r="G196" s="189">
        <v>982</v>
      </c>
      <c r="H196" s="189">
        <v>874</v>
      </c>
      <c r="I196" s="189">
        <v>1287</v>
      </c>
      <c r="J196" s="189">
        <v>910</v>
      </c>
      <c r="K196" s="189">
        <v>969</v>
      </c>
      <c r="L196" s="189">
        <v>795</v>
      </c>
      <c r="M196" s="189">
        <v>812</v>
      </c>
      <c r="N196" s="189">
        <v>584</v>
      </c>
      <c r="O196" s="189">
        <v>485</v>
      </c>
      <c r="P196" s="189">
        <v>612</v>
      </c>
      <c r="Q196" s="192">
        <v>10012</v>
      </c>
    </row>
    <row r="197" spans="2:17" ht="12.75" x14ac:dyDescent="0.2">
      <c r="B197" s="308" t="s">
        <v>335</v>
      </c>
      <c r="C197" s="187" t="s">
        <v>504</v>
      </c>
      <c r="D197" s="279" t="s">
        <v>270</v>
      </c>
      <c r="E197" s="5">
        <v>7759</v>
      </c>
      <c r="F197" s="5">
        <v>7713</v>
      </c>
      <c r="G197" s="5">
        <v>7967</v>
      </c>
      <c r="H197" s="5">
        <v>6500</v>
      </c>
      <c r="I197" s="5">
        <v>7370</v>
      </c>
      <c r="J197" s="5">
        <v>6168</v>
      </c>
      <c r="K197" s="5">
        <v>7034</v>
      </c>
      <c r="L197" s="5">
        <v>6817</v>
      </c>
      <c r="M197" s="5">
        <v>5954</v>
      </c>
      <c r="N197" s="5">
        <v>4572</v>
      </c>
      <c r="O197" s="5">
        <v>3559</v>
      </c>
      <c r="P197" s="5">
        <v>13518</v>
      </c>
      <c r="Q197" s="193">
        <v>84931</v>
      </c>
    </row>
    <row r="198" spans="2:17" ht="12.75" x14ac:dyDescent="0.2">
      <c r="B198" s="366"/>
      <c r="C198" s="187" t="s">
        <v>505</v>
      </c>
      <c r="D198" s="279" t="s">
        <v>272</v>
      </c>
      <c r="E198" s="5">
        <v>802</v>
      </c>
      <c r="F198" s="5">
        <v>666</v>
      </c>
      <c r="G198" s="5">
        <v>702</v>
      </c>
      <c r="H198" s="5">
        <v>636</v>
      </c>
      <c r="I198" s="5">
        <v>758</v>
      </c>
      <c r="J198" s="5">
        <v>754</v>
      </c>
      <c r="K198" s="5">
        <v>599</v>
      </c>
      <c r="L198" s="5">
        <v>773</v>
      </c>
      <c r="M198" s="5">
        <v>643</v>
      </c>
      <c r="N198" s="5">
        <v>658</v>
      </c>
      <c r="O198" s="5">
        <v>507</v>
      </c>
      <c r="P198" s="5">
        <v>334</v>
      </c>
      <c r="Q198" s="193">
        <v>7832</v>
      </c>
    </row>
    <row r="199" spans="2:17" ht="12.75" x14ac:dyDescent="0.2">
      <c r="B199" s="309"/>
      <c r="C199" s="97" t="s">
        <v>17</v>
      </c>
      <c r="D199" s="200" t="s">
        <v>264</v>
      </c>
      <c r="E199" s="189">
        <v>8561</v>
      </c>
      <c r="F199" s="189">
        <v>8379</v>
      </c>
      <c r="G199" s="189">
        <v>8669</v>
      </c>
      <c r="H199" s="189">
        <v>7136</v>
      </c>
      <c r="I199" s="189">
        <v>8128</v>
      </c>
      <c r="J199" s="189">
        <v>6922</v>
      </c>
      <c r="K199" s="189">
        <v>7633</v>
      </c>
      <c r="L199" s="189">
        <v>7590</v>
      </c>
      <c r="M199" s="189">
        <v>6597</v>
      </c>
      <c r="N199" s="189">
        <v>5230</v>
      </c>
      <c r="O199" s="189">
        <v>4066</v>
      </c>
      <c r="P199" s="189">
        <v>13852</v>
      </c>
      <c r="Q199" s="192">
        <v>92763</v>
      </c>
    </row>
    <row r="200" spans="2:17" ht="12.75" x14ac:dyDescent="0.2">
      <c r="B200" s="80" t="s">
        <v>17</v>
      </c>
      <c r="C200" s="80" t="s">
        <v>264</v>
      </c>
      <c r="D200" s="191"/>
      <c r="E200" s="192">
        <v>2405467</v>
      </c>
      <c r="F200" s="192">
        <v>2187133</v>
      </c>
      <c r="G200" s="192">
        <v>2536887</v>
      </c>
      <c r="H200" s="192">
        <v>3309360</v>
      </c>
      <c r="I200" s="192">
        <v>4834559</v>
      </c>
      <c r="J200" s="192">
        <v>5609640</v>
      </c>
      <c r="K200" s="192">
        <v>6498062</v>
      </c>
      <c r="L200" s="192">
        <v>7677965</v>
      </c>
      <c r="M200" s="192">
        <v>6270742</v>
      </c>
      <c r="N200" s="192">
        <v>5865050</v>
      </c>
      <c r="O200" s="192">
        <v>3281809</v>
      </c>
      <c r="P200" s="192">
        <v>2433547</v>
      </c>
      <c r="Q200" s="192">
        <v>52910221</v>
      </c>
    </row>
    <row r="201" spans="2:17" x14ac:dyDescent="0.2">
      <c r="B201" s="280" t="s">
        <v>295</v>
      </c>
      <c r="C201" s="97" t="s">
        <v>0</v>
      </c>
      <c r="D201" s="188" t="s">
        <v>0</v>
      </c>
      <c r="E201" s="190">
        <v>4.5463181868017521</v>
      </c>
      <c r="F201" s="190">
        <v>4.1336682377493759</v>
      </c>
      <c r="G201" s="190">
        <v>4.7947011977137652</v>
      </c>
      <c r="H201" s="190">
        <v>6.2546705295371945</v>
      </c>
      <c r="I201" s="190">
        <v>9.1372874817513985</v>
      </c>
      <c r="J201" s="190">
        <v>10.602185917915557</v>
      </c>
      <c r="K201" s="190">
        <v>12.281298163543864</v>
      </c>
      <c r="L201" s="190">
        <v>14.511307749026413</v>
      </c>
      <c r="M201" s="190">
        <v>11.851664728446325</v>
      </c>
      <c r="N201" s="190">
        <v>11.084909284351694</v>
      </c>
      <c r="O201" s="190">
        <v>6.2025993049622681</v>
      </c>
      <c r="P201" s="190">
        <v>4.5993892182003924</v>
      </c>
      <c r="Q201" s="190">
        <v>100</v>
      </c>
    </row>
  </sheetData>
  <mergeCells count="61">
    <mergeCell ref="B4:B8"/>
    <mergeCell ref="D6:D7"/>
    <mergeCell ref="B10:B12"/>
    <mergeCell ref="B145:B148"/>
    <mergeCell ref="D146:D147"/>
    <mergeCell ref="B149:B151"/>
    <mergeCell ref="B153:B157"/>
    <mergeCell ref="D153:D155"/>
    <mergeCell ref="B193:B195"/>
    <mergeCell ref="D75:D77"/>
    <mergeCell ref="D96:D97"/>
    <mergeCell ref="D110:D112"/>
    <mergeCell ref="B94:B105"/>
    <mergeCell ref="D98:D99"/>
    <mergeCell ref="D100:D104"/>
    <mergeCell ref="B106:B113"/>
    <mergeCell ref="D106:D108"/>
    <mergeCell ref="D51:D52"/>
    <mergeCell ref="D54:D55"/>
    <mergeCell ref="B70:B84"/>
    <mergeCell ref="D79:D82"/>
    <mergeCell ref="B86:B93"/>
    <mergeCell ref="D86:D91"/>
    <mergeCell ref="B27:B29"/>
    <mergeCell ref="B115:B117"/>
    <mergeCell ref="B119:B121"/>
    <mergeCell ref="B122:B124"/>
    <mergeCell ref="B130:B143"/>
    <mergeCell ref="D130:D133"/>
    <mergeCell ref="D137:D142"/>
    <mergeCell ref="B15:B23"/>
    <mergeCell ref="B24:B26"/>
    <mergeCell ref="B66:B69"/>
    <mergeCell ref="D15:D18"/>
    <mergeCell ref="D19:D20"/>
    <mergeCell ref="D21:D22"/>
    <mergeCell ref="D66:D68"/>
    <mergeCell ref="D71:D73"/>
    <mergeCell ref="B37:B39"/>
    <mergeCell ref="B40:B48"/>
    <mergeCell ref="B51:B57"/>
    <mergeCell ref="B62:B64"/>
    <mergeCell ref="B1:Q1"/>
    <mergeCell ref="E2:P2"/>
    <mergeCell ref="D27:D28"/>
    <mergeCell ref="B30:B35"/>
    <mergeCell ref="D31:D34"/>
    <mergeCell ref="D40:D45"/>
    <mergeCell ref="B190:B192"/>
    <mergeCell ref="D190:D191"/>
    <mergeCell ref="B197:B199"/>
    <mergeCell ref="B176:B179"/>
    <mergeCell ref="B180:B184"/>
    <mergeCell ref="D181:D183"/>
    <mergeCell ref="B187:B189"/>
    <mergeCell ref="D187:D188"/>
    <mergeCell ref="B158:B160"/>
    <mergeCell ref="B162:B166"/>
    <mergeCell ref="D163:D165"/>
    <mergeCell ref="B168:B170"/>
    <mergeCell ref="B171:B174"/>
  </mergeCells>
  <printOptions horizontalCentered="1"/>
  <pageMargins left="0.35433070866141736" right="0.35433070866141736" top="0.39370078740157483" bottom="0.15748031496062992" header="0.15748031496062992" footer="0.15748031496062992"/>
  <pageSetup scale="68" orientation="landscape" r:id="rId1"/>
  <headerFooter alignWithMargins="0"/>
  <rowBreaks count="3" manualBreakCount="3">
    <brk id="57" min="1" max="16" man="1"/>
    <brk id="113" min="1" max="16" man="1"/>
    <brk id="157" min="1" max="1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4:N67"/>
  <sheetViews>
    <sheetView view="pageBreakPreview" zoomScaleNormal="100" zoomScaleSheetLayoutView="100" workbookViewId="0">
      <selection activeCell="L1" sqref="L1"/>
    </sheetView>
  </sheetViews>
  <sheetFormatPr defaultRowHeight="12.75" x14ac:dyDescent="0.2"/>
  <cols>
    <col min="1" max="1" width="9.140625" style="111" customWidth="1"/>
    <col min="2" max="10" width="9.140625" style="111"/>
    <col min="11" max="11" width="11.28515625" style="111" customWidth="1"/>
    <col min="12" max="16384" width="9.140625" style="111"/>
  </cols>
  <sheetData>
    <row r="4" spans="1:1" x14ac:dyDescent="0.2">
      <c r="A4" s="101"/>
    </row>
    <row r="5" spans="1:1" x14ac:dyDescent="0.2">
      <c r="A5" s="125"/>
    </row>
    <row r="6" spans="1:1" x14ac:dyDescent="0.2">
      <c r="A6" s="101"/>
    </row>
    <row r="7" spans="1:1" x14ac:dyDescent="0.2">
      <c r="A7" s="126"/>
    </row>
    <row r="8" spans="1:1" x14ac:dyDescent="0.2">
      <c r="A8" s="127"/>
    </row>
    <row r="10" spans="1:1" x14ac:dyDescent="0.2">
      <c r="A10" s="126"/>
    </row>
    <row r="11" spans="1:1" x14ac:dyDescent="0.2">
      <c r="A11" s="126"/>
    </row>
    <row r="12" spans="1:1" x14ac:dyDescent="0.2">
      <c r="A12" s="126"/>
    </row>
    <row r="13" spans="1:1" x14ac:dyDescent="0.2">
      <c r="A13" s="126"/>
    </row>
    <row r="14" spans="1:1" x14ac:dyDescent="0.2">
      <c r="A14" s="126"/>
    </row>
    <row r="38" spans="14:14" x14ac:dyDescent="0.2">
      <c r="N38" s="111" t="s">
        <v>0</v>
      </c>
    </row>
    <row r="67" ht="16.5" customHeight="1" x14ac:dyDescent="0.2"/>
  </sheetData>
  <pageMargins left="0.4" right="0.17" top="0.28000000000000003" bottom="0.02" header="0.28000000000000003" footer="0.09"/>
  <pageSetup paperSize="9" scale="9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7"/>
  <sheetViews>
    <sheetView view="pageBreakPreview" zoomScaleNormal="100" zoomScaleSheetLayoutView="100" workbookViewId="0">
      <selection activeCell="A4" sqref="A4"/>
    </sheetView>
  </sheetViews>
  <sheetFormatPr defaultRowHeight="12.75" x14ac:dyDescent="0.2"/>
  <cols>
    <col min="1" max="1" width="102" style="111" customWidth="1"/>
    <col min="2" max="16384" width="9.140625" style="111"/>
  </cols>
  <sheetData>
    <row r="1" spans="1:1" ht="15" x14ac:dyDescent="0.2">
      <c r="A1" s="100"/>
    </row>
    <row r="2" spans="1:1" ht="20.25" x14ac:dyDescent="0.3">
      <c r="A2" s="109" t="s">
        <v>609</v>
      </c>
    </row>
    <row r="3" spans="1:1" ht="4.5" customHeight="1" x14ac:dyDescent="0.2">
      <c r="A3" s="100"/>
    </row>
    <row r="4" spans="1:1" ht="109.5" customHeight="1" x14ac:dyDescent="0.3">
      <c r="A4" s="104" t="s">
        <v>610</v>
      </c>
    </row>
    <row r="5" spans="1:1" ht="15" x14ac:dyDescent="0.2">
      <c r="A5" s="100"/>
    </row>
    <row r="6" spans="1:1" ht="14.25" x14ac:dyDescent="0.2">
      <c r="A6" s="106"/>
    </row>
    <row r="7" spans="1:1" ht="20.25" x14ac:dyDescent="0.3">
      <c r="A7" s="109" t="s">
        <v>611</v>
      </c>
    </row>
    <row r="8" spans="1:1" ht="9.75" customHeight="1" x14ac:dyDescent="0.2">
      <c r="A8" s="110"/>
    </row>
    <row r="9" spans="1:1" ht="13.5" customHeight="1" x14ac:dyDescent="0.2">
      <c r="A9" s="296" t="s">
        <v>612</v>
      </c>
    </row>
    <row r="10" spans="1:1" ht="13.5" customHeight="1" x14ac:dyDescent="0.2">
      <c r="A10" s="296"/>
    </row>
    <row r="11" spans="1:1" ht="13.5" customHeight="1" x14ac:dyDescent="0.2">
      <c r="A11" s="296"/>
    </row>
    <row r="12" spans="1:1" ht="13.5" customHeight="1" x14ac:dyDescent="0.2">
      <c r="A12" s="296"/>
    </row>
    <row r="13" spans="1:1" ht="13.5" customHeight="1" x14ac:dyDescent="0.2">
      <c r="A13" s="296"/>
    </row>
    <row r="14" spans="1:1" ht="13.5" customHeight="1" x14ac:dyDescent="0.2">
      <c r="A14" s="296"/>
    </row>
    <row r="15" spans="1:1" ht="13.5" customHeight="1" x14ac:dyDescent="0.2">
      <c r="A15" s="296"/>
    </row>
    <row r="16" spans="1:1" ht="13.5" customHeight="1" x14ac:dyDescent="0.2">
      <c r="A16" s="296"/>
    </row>
    <row r="17" spans="1:1" ht="13.5" customHeight="1" x14ac:dyDescent="0.2">
      <c r="A17" s="296"/>
    </row>
    <row r="18" spans="1:1" ht="13.5" customHeight="1" x14ac:dyDescent="0.2">
      <c r="A18" s="296"/>
    </row>
    <row r="19" spans="1:1" ht="13.5" customHeight="1" x14ac:dyDescent="0.2">
      <c r="A19" s="296"/>
    </row>
    <row r="20" spans="1:1" x14ac:dyDescent="0.2">
      <c r="A20" s="296"/>
    </row>
    <row r="21" spans="1:1" x14ac:dyDescent="0.2">
      <c r="A21" s="296"/>
    </row>
    <row r="22" spans="1:1" x14ac:dyDescent="0.2">
      <c r="A22" s="296"/>
    </row>
    <row r="23" spans="1:1" x14ac:dyDescent="0.2">
      <c r="A23" s="296"/>
    </row>
    <row r="24" spans="1:1" x14ac:dyDescent="0.2">
      <c r="A24" s="296"/>
    </row>
    <row r="25" spans="1:1" x14ac:dyDescent="0.2">
      <c r="A25" s="296"/>
    </row>
    <row r="26" spans="1:1" x14ac:dyDescent="0.2">
      <c r="A26" s="296"/>
    </row>
    <row r="27" spans="1:1" ht="18.75" x14ac:dyDescent="0.2">
      <c r="A27" s="110"/>
    </row>
  </sheetData>
  <mergeCells count="1">
    <mergeCell ref="A9:A26"/>
  </mergeCells>
  <pageMargins left="0.6" right="0.63"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8"/>
  <sheetViews>
    <sheetView view="pageBreakPreview" zoomScaleNormal="100" zoomScaleSheetLayoutView="100" workbookViewId="0">
      <selection activeCell="B1" sqref="B1"/>
    </sheetView>
  </sheetViews>
  <sheetFormatPr defaultRowHeight="12.75" x14ac:dyDescent="0.2"/>
  <cols>
    <col min="1" max="1" width="107" style="111" customWidth="1"/>
    <col min="2" max="16384" width="9.140625" style="111"/>
  </cols>
  <sheetData>
    <row r="1" spans="1:1" ht="12.75" customHeight="1" x14ac:dyDescent="0.2">
      <c r="A1" s="297" t="s">
        <v>605</v>
      </c>
    </row>
    <row r="2" spans="1:1" ht="12.75" customHeight="1" x14ac:dyDescent="0.2">
      <c r="A2" s="297"/>
    </row>
    <row r="3" spans="1:1" ht="15" x14ac:dyDescent="0.2">
      <c r="A3" s="100"/>
    </row>
    <row r="4" spans="1:1" ht="56.25" x14ac:dyDescent="0.3">
      <c r="A4" s="102" t="s">
        <v>679</v>
      </c>
    </row>
    <row r="5" spans="1:1" ht="18.75" x14ac:dyDescent="0.2">
      <c r="A5" s="103"/>
    </row>
    <row r="6" spans="1:1" ht="37.5" x14ac:dyDescent="0.3">
      <c r="A6" s="104" t="s">
        <v>606</v>
      </c>
    </row>
    <row r="7" spans="1:1" ht="18.75" x14ac:dyDescent="0.2">
      <c r="A7" s="103"/>
    </row>
    <row r="8" spans="1:1" ht="56.25" x14ac:dyDescent="0.3">
      <c r="A8" s="102" t="s">
        <v>607</v>
      </c>
    </row>
    <row r="9" spans="1:1" ht="18.75" x14ac:dyDescent="0.2">
      <c r="A9" s="103"/>
    </row>
    <row r="10" spans="1:1" ht="18.75" x14ac:dyDescent="0.3">
      <c r="A10" s="105" t="s">
        <v>680</v>
      </c>
    </row>
    <row r="11" spans="1:1" ht="15" x14ac:dyDescent="0.2">
      <c r="A11" s="100"/>
    </row>
    <row r="12" spans="1:1" ht="15" x14ac:dyDescent="0.2">
      <c r="A12" s="100"/>
    </row>
    <row r="13" spans="1:1" ht="15" x14ac:dyDescent="0.2">
      <c r="A13" s="100"/>
    </row>
    <row r="14" spans="1:1" ht="14.25" x14ac:dyDescent="0.2">
      <c r="A14" s="106"/>
    </row>
    <row r="15" spans="1:1" ht="14.25" x14ac:dyDescent="0.2">
      <c r="A15" s="107" t="s">
        <v>608</v>
      </c>
    </row>
    <row r="16" spans="1:1" x14ac:dyDescent="0.2">
      <c r="A16" s="108"/>
    </row>
    <row r="17" spans="1:1" x14ac:dyDescent="0.2">
      <c r="A17" s="108"/>
    </row>
    <row r="18" spans="1:1" x14ac:dyDescent="0.2">
      <c r="A18" s="108"/>
    </row>
  </sheetData>
  <mergeCells count="1">
    <mergeCell ref="A1:A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30"/>
  <sheetViews>
    <sheetView view="pageBreakPreview" zoomScaleNormal="100" zoomScaleSheetLayoutView="100" workbookViewId="0">
      <selection activeCell="C1" sqref="C1"/>
    </sheetView>
  </sheetViews>
  <sheetFormatPr defaultRowHeight="12.75" x14ac:dyDescent="0.2"/>
  <cols>
    <col min="1" max="1" width="85.28515625" style="111" customWidth="1"/>
    <col min="2" max="2" width="9.140625" style="111" hidden="1" customWidth="1"/>
    <col min="3" max="16384" width="9.140625" style="111"/>
  </cols>
  <sheetData>
    <row r="1" spans="1:2" ht="18.75" x14ac:dyDescent="0.3">
      <c r="A1" s="124" t="s">
        <v>586</v>
      </c>
      <c r="B1" s="113"/>
    </row>
    <row r="2" spans="1:2" ht="16.5" x14ac:dyDescent="0.2">
      <c r="A2" s="112"/>
      <c r="B2" s="113"/>
    </row>
    <row r="3" spans="1:2" ht="16.5" x14ac:dyDescent="0.2">
      <c r="A3" s="123" t="s">
        <v>587</v>
      </c>
      <c r="B3" s="113"/>
    </row>
    <row r="4" spans="1:2" ht="16.5" x14ac:dyDescent="0.2">
      <c r="A4" s="112"/>
      <c r="B4" s="113"/>
    </row>
    <row r="5" spans="1:2" ht="49.5" x14ac:dyDescent="0.25">
      <c r="A5" s="117" t="s">
        <v>588</v>
      </c>
      <c r="B5" s="113"/>
    </row>
    <row r="6" spans="1:2" ht="16.5" x14ac:dyDescent="0.2">
      <c r="A6" s="112"/>
      <c r="B6" s="113"/>
    </row>
    <row r="7" spans="1:2" ht="16.5" x14ac:dyDescent="0.25">
      <c r="A7" s="115" t="s">
        <v>589</v>
      </c>
      <c r="B7" s="113"/>
    </row>
    <row r="8" spans="1:2" ht="16.5" x14ac:dyDescent="0.2">
      <c r="A8" s="112"/>
      <c r="B8" s="113"/>
    </row>
    <row r="9" spans="1:2" ht="66" x14ac:dyDescent="0.25">
      <c r="A9" s="117" t="s">
        <v>590</v>
      </c>
      <c r="B9" s="113"/>
    </row>
    <row r="10" spans="1:2" ht="16.5" x14ac:dyDescent="0.2">
      <c r="A10" s="112"/>
      <c r="B10" s="113"/>
    </row>
    <row r="11" spans="1:2" ht="16.5" x14ac:dyDescent="0.25">
      <c r="A11" s="115" t="s">
        <v>591</v>
      </c>
      <c r="B11" s="113"/>
    </row>
    <row r="12" spans="1:2" ht="16.5" x14ac:dyDescent="0.2">
      <c r="A12" s="112"/>
      <c r="B12" s="113"/>
    </row>
    <row r="13" spans="1:2" ht="33" x14ac:dyDescent="0.25">
      <c r="A13" s="122" t="s">
        <v>592</v>
      </c>
      <c r="B13" s="113"/>
    </row>
    <row r="14" spans="1:2" ht="16.5" x14ac:dyDescent="0.2">
      <c r="A14" s="112"/>
      <c r="B14" s="113"/>
    </row>
    <row r="15" spans="1:2" ht="16.5" x14ac:dyDescent="0.25">
      <c r="A15" s="121" t="s">
        <v>593</v>
      </c>
      <c r="B15" s="113"/>
    </row>
    <row r="16" spans="1:2" ht="16.5" x14ac:dyDescent="0.2">
      <c r="A16" s="112"/>
      <c r="B16" s="113"/>
    </row>
    <row r="17" spans="1:5" ht="37.5" customHeight="1" x14ac:dyDescent="0.2">
      <c r="A17" s="120" t="s">
        <v>594</v>
      </c>
      <c r="B17" s="113"/>
    </row>
    <row r="18" spans="1:5" ht="39" customHeight="1" x14ac:dyDescent="0.2">
      <c r="A18" s="118" t="s">
        <v>595</v>
      </c>
      <c r="B18" s="113"/>
      <c r="E18" s="119"/>
    </row>
    <row r="19" spans="1:5" ht="16.5" x14ac:dyDescent="0.2">
      <c r="A19" s="118" t="s">
        <v>596</v>
      </c>
      <c r="B19" s="113"/>
    </row>
    <row r="20" spans="1:5" ht="33" x14ac:dyDescent="0.2">
      <c r="A20" s="118" t="s">
        <v>597</v>
      </c>
      <c r="B20" s="113"/>
    </row>
    <row r="21" spans="1:5" ht="16.5" x14ac:dyDescent="0.2">
      <c r="A21" s="112"/>
      <c r="B21" s="113"/>
    </row>
    <row r="22" spans="1:5" ht="16.5" x14ac:dyDescent="0.25">
      <c r="A22" s="115" t="s">
        <v>598</v>
      </c>
      <c r="B22" s="113"/>
    </row>
    <row r="23" spans="1:5" ht="16.5" x14ac:dyDescent="0.2">
      <c r="A23" s="112"/>
      <c r="B23" s="113"/>
    </row>
    <row r="24" spans="1:5" ht="16.5" x14ac:dyDescent="0.2">
      <c r="A24" s="112" t="s">
        <v>599</v>
      </c>
      <c r="B24" s="116" t="s">
        <v>600</v>
      </c>
    </row>
    <row r="25" spans="1:5" ht="16.5" x14ac:dyDescent="0.25">
      <c r="A25" s="117" t="s">
        <v>601</v>
      </c>
      <c r="B25" s="116" t="s">
        <v>602</v>
      </c>
    </row>
    <row r="26" spans="1:5" ht="16.5" x14ac:dyDescent="0.2">
      <c r="A26" s="112"/>
      <c r="B26" s="113"/>
    </row>
    <row r="27" spans="1:5" ht="16.5" x14ac:dyDescent="0.25">
      <c r="A27" s="115" t="s">
        <v>603</v>
      </c>
      <c r="B27" s="113"/>
    </row>
    <row r="28" spans="1:5" ht="16.5" x14ac:dyDescent="0.2">
      <c r="A28" s="112"/>
      <c r="B28" s="113"/>
    </row>
    <row r="29" spans="1:5" ht="16.5" x14ac:dyDescent="0.25">
      <c r="A29" s="114" t="s">
        <v>604</v>
      </c>
      <c r="B29" s="113"/>
    </row>
    <row r="30" spans="1:5" ht="16.5" x14ac:dyDescent="0.2">
      <c r="A30" s="112"/>
    </row>
  </sheetData>
  <printOptions horizontalCentered="1"/>
  <pageMargins left="0.82677165354330717"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46"/>
  <sheetViews>
    <sheetView zoomScaleNormal="100" workbookViewId="0"/>
  </sheetViews>
  <sheetFormatPr defaultColWidth="9.140625" defaultRowHeight="12.75" x14ac:dyDescent="0.2"/>
  <cols>
    <col min="1" max="1" width="3.5703125" customWidth="1"/>
  </cols>
  <sheetData>
    <row r="1" spans="1:20" ht="23.1" customHeight="1" x14ac:dyDescent="0.25">
      <c r="B1" s="299" t="s">
        <v>510</v>
      </c>
      <c r="C1" s="299"/>
      <c r="D1" s="299"/>
      <c r="E1" s="299"/>
      <c r="F1" s="299"/>
      <c r="G1" s="299"/>
      <c r="H1" s="299"/>
      <c r="I1" s="299"/>
      <c r="J1" s="299"/>
      <c r="K1" s="299"/>
      <c r="L1" s="299"/>
      <c r="M1" s="135"/>
      <c r="N1" s="135"/>
      <c r="O1" s="135"/>
      <c r="P1" s="135"/>
      <c r="Q1" s="135"/>
      <c r="R1" s="135"/>
      <c r="S1" s="135"/>
      <c r="T1" s="135"/>
    </row>
    <row r="2" spans="1:20" ht="23.1" customHeight="1" x14ac:dyDescent="0.2">
      <c r="A2" s="2">
        <v>1</v>
      </c>
      <c r="B2" s="298" t="s">
        <v>676</v>
      </c>
      <c r="C2" s="298"/>
      <c r="D2" s="298"/>
      <c r="E2" s="298"/>
      <c r="F2" s="298"/>
      <c r="G2" s="298"/>
      <c r="H2" s="298"/>
      <c r="I2" s="298"/>
      <c r="J2" s="298"/>
      <c r="K2" s="298"/>
      <c r="L2" s="298"/>
      <c r="M2" s="136"/>
      <c r="N2" s="136"/>
      <c r="O2" s="136"/>
      <c r="P2" s="136"/>
      <c r="Q2" s="136"/>
      <c r="R2" s="136"/>
      <c r="S2" s="136"/>
      <c r="T2" s="136"/>
    </row>
    <row r="3" spans="1:20" ht="23.1" customHeight="1" x14ac:dyDescent="0.2">
      <c r="A3" s="2">
        <v>2</v>
      </c>
      <c r="B3" s="298" t="s">
        <v>645</v>
      </c>
      <c r="C3" s="298"/>
      <c r="D3" s="298"/>
      <c r="E3" s="298"/>
      <c r="F3" s="298"/>
      <c r="G3" s="298"/>
      <c r="H3" s="298"/>
      <c r="I3" s="298"/>
      <c r="J3" s="298"/>
      <c r="K3" s="298"/>
      <c r="L3" s="298"/>
      <c r="M3" s="136"/>
      <c r="N3" s="136"/>
      <c r="O3" s="136"/>
      <c r="P3" s="136"/>
      <c r="Q3" s="136"/>
      <c r="R3" s="136"/>
      <c r="S3" s="136"/>
      <c r="T3" s="136"/>
    </row>
    <row r="4" spans="1:20" ht="23.1" customHeight="1" x14ac:dyDescent="0.2">
      <c r="A4" s="2">
        <v>3</v>
      </c>
      <c r="B4" s="298" t="s">
        <v>677</v>
      </c>
      <c r="C4" s="298"/>
      <c r="D4" s="298"/>
      <c r="E4" s="298"/>
      <c r="F4" s="298"/>
      <c r="G4" s="298"/>
      <c r="H4" s="298"/>
      <c r="I4" s="298"/>
      <c r="J4" s="298"/>
      <c r="K4" s="298"/>
      <c r="L4" s="298"/>
      <c r="M4" s="136"/>
      <c r="N4" s="136"/>
      <c r="O4" s="136"/>
      <c r="P4" s="136"/>
      <c r="Q4" s="136"/>
      <c r="R4" s="136"/>
      <c r="S4" s="136"/>
      <c r="T4" s="136"/>
    </row>
    <row r="5" spans="1:20" ht="23.1" customHeight="1" x14ac:dyDescent="0.2">
      <c r="A5" s="2">
        <v>4</v>
      </c>
      <c r="B5" s="298" t="s">
        <v>678</v>
      </c>
      <c r="C5" s="298"/>
      <c r="D5" s="298"/>
      <c r="E5" s="298"/>
      <c r="F5" s="298"/>
      <c r="G5" s="298"/>
      <c r="H5" s="298"/>
      <c r="I5" s="298"/>
      <c r="J5" s="298"/>
      <c r="K5" s="298"/>
      <c r="L5" s="298"/>
      <c r="M5" s="136"/>
      <c r="N5" s="136"/>
      <c r="O5" s="136"/>
      <c r="P5" s="136"/>
      <c r="Q5" s="136"/>
      <c r="R5" s="136"/>
      <c r="S5" s="136"/>
      <c r="T5" s="136"/>
    </row>
    <row r="6" spans="1:20" ht="23.1" customHeight="1" x14ac:dyDescent="0.2">
      <c r="A6" s="2">
        <v>5</v>
      </c>
      <c r="B6" s="298" t="s">
        <v>650</v>
      </c>
      <c r="C6" s="298"/>
      <c r="D6" s="298"/>
      <c r="E6" s="298"/>
      <c r="F6" s="298"/>
      <c r="G6" s="298"/>
      <c r="H6" s="298"/>
      <c r="I6" s="298"/>
      <c r="J6" s="298"/>
      <c r="K6" s="298"/>
      <c r="L6" s="298"/>
      <c r="M6" s="136"/>
      <c r="N6" s="136"/>
      <c r="O6" s="136"/>
      <c r="P6" s="136"/>
      <c r="Q6" s="136"/>
      <c r="R6" s="136"/>
      <c r="S6" s="136"/>
      <c r="T6" s="136"/>
    </row>
    <row r="7" spans="1:20" ht="23.1" customHeight="1" x14ac:dyDescent="0.2">
      <c r="A7" s="2">
        <v>6</v>
      </c>
      <c r="B7" s="298" t="s">
        <v>651</v>
      </c>
      <c r="C7" s="298"/>
      <c r="D7" s="298"/>
      <c r="E7" s="298"/>
      <c r="F7" s="298"/>
      <c r="G7" s="298"/>
      <c r="H7" s="298"/>
      <c r="I7" s="298"/>
      <c r="J7" s="298"/>
      <c r="K7" s="298"/>
      <c r="L7" s="298"/>
      <c r="M7" s="136"/>
      <c r="N7" s="136"/>
      <c r="O7" s="136"/>
      <c r="P7" s="136"/>
      <c r="Q7" s="136"/>
      <c r="R7" s="136"/>
      <c r="S7" s="136"/>
      <c r="T7" s="136"/>
    </row>
    <row r="8" spans="1:20" ht="23.1" customHeight="1" x14ac:dyDescent="0.2">
      <c r="A8" s="2">
        <f>A7+1</f>
        <v>7</v>
      </c>
      <c r="B8" s="298" t="s">
        <v>652</v>
      </c>
      <c r="C8" s="298"/>
      <c r="D8" s="298"/>
      <c r="E8" s="298"/>
      <c r="F8" s="298"/>
      <c r="G8" s="298"/>
      <c r="H8" s="298"/>
      <c r="I8" s="298"/>
      <c r="J8" s="298"/>
      <c r="K8" s="298"/>
      <c r="L8" s="298"/>
      <c r="M8" s="136"/>
      <c r="N8" s="136"/>
      <c r="O8" s="136"/>
      <c r="P8" s="136"/>
      <c r="Q8" s="136"/>
      <c r="R8" s="136"/>
      <c r="S8" s="136"/>
      <c r="T8" s="136"/>
    </row>
    <row r="9" spans="1:20" ht="23.1" customHeight="1" x14ac:dyDescent="0.2">
      <c r="A9" s="153">
        <f t="shared" ref="A9:A21" si="0">A8+1</f>
        <v>8</v>
      </c>
      <c r="B9" s="298" t="s">
        <v>653</v>
      </c>
      <c r="C9" s="298"/>
      <c r="D9" s="298"/>
      <c r="E9" s="298"/>
      <c r="F9" s="298"/>
      <c r="G9" s="298"/>
      <c r="H9" s="298"/>
      <c r="I9" s="298"/>
      <c r="J9" s="298"/>
      <c r="K9" s="298"/>
      <c r="L9" s="298"/>
      <c r="M9" s="136"/>
      <c r="N9" s="136"/>
      <c r="O9" s="136"/>
      <c r="P9" s="136"/>
      <c r="Q9" s="136"/>
      <c r="R9" s="136"/>
      <c r="S9" s="136"/>
      <c r="T9" s="136"/>
    </row>
    <row r="10" spans="1:20" ht="23.1" customHeight="1" x14ac:dyDescent="0.2">
      <c r="A10" s="153">
        <f t="shared" si="0"/>
        <v>9</v>
      </c>
      <c r="B10" s="298" t="s">
        <v>658</v>
      </c>
      <c r="C10" s="298"/>
      <c r="D10" s="298"/>
      <c r="E10" s="298"/>
      <c r="F10" s="298"/>
      <c r="G10" s="298"/>
      <c r="H10" s="298"/>
      <c r="I10" s="298"/>
      <c r="J10" s="298"/>
      <c r="K10" s="298"/>
      <c r="L10" s="298"/>
      <c r="M10" s="136"/>
      <c r="N10" s="136"/>
      <c r="O10" s="136"/>
      <c r="P10" s="136"/>
      <c r="Q10" s="136"/>
      <c r="R10" s="136"/>
      <c r="S10" s="136"/>
      <c r="T10" s="136"/>
    </row>
    <row r="11" spans="1:20" ht="23.1" customHeight="1" x14ac:dyDescent="0.2">
      <c r="A11" s="153">
        <f t="shared" si="0"/>
        <v>10</v>
      </c>
      <c r="B11" s="298" t="s">
        <v>659</v>
      </c>
      <c r="C11" s="298"/>
      <c r="D11" s="298"/>
      <c r="E11" s="298"/>
      <c r="F11" s="298"/>
      <c r="G11" s="298"/>
      <c r="H11" s="298"/>
      <c r="I11" s="298"/>
      <c r="J11" s="298"/>
      <c r="K11" s="298"/>
      <c r="L11" s="298"/>
      <c r="M11" s="136"/>
      <c r="N11" s="136"/>
      <c r="O11" s="136"/>
      <c r="P11" s="136"/>
      <c r="Q11" s="136"/>
      <c r="R11" s="136"/>
      <c r="S11" s="136"/>
      <c r="T11" s="136"/>
    </row>
    <row r="12" spans="1:20" ht="23.1" customHeight="1" x14ac:dyDescent="0.2">
      <c r="A12" s="153">
        <f t="shared" si="0"/>
        <v>11</v>
      </c>
      <c r="B12" s="298" t="s">
        <v>660</v>
      </c>
      <c r="C12" s="298"/>
      <c r="D12" s="298"/>
      <c r="E12" s="298"/>
      <c r="F12" s="298"/>
      <c r="G12" s="298"/>
      <c r="H12" s="298"/>
      <c r="I12" s="298"/>
      <c r="J12" s="298"/>
      <c r="K12" s="298"/>
      <c r="L12" s="298"/>
      <c r="M12" s="136"/>
      <c r="N12" s="136"/>
      <c r="O12" s="136"/>
      <c r="P12" s="136"/>
      <c r="Q12" s="136"/>
      <c r="R12" s="136"/>
      <c r="S12" s="136"/>
      <c r="T12" s="136"/>
    </row>
    <row r="13" spans="1:20" ht="23.1" customHeight="1" x14ac:dyDescent="0.2">
      <c r="A13" s="153">
        <f t="shared" si="0"/>
        <v>12</v>
      </c>
      <c r="B13" s="298" t="s">
        <v>666</v>
      </c>
      <c r="C13" s="298"/>
      <c r="D13" s="298"/>
      <c r="E13" s="298"/>
      <c r="F13" s="298"/>
      <c r="G13" s="298"/>
      <c r="H13" s="298"/>
      <c r="I13" s="298"/>
      <c r="J13" s="298"/>
      <c r="K13" s="298"/>
      <c r="L13" s="298"/>
      <c r="M13" s="136"/>
      <c r="N13" s="136"/>
      <c r="O13" s="136"/>
      <c r="P13" s="136"/>
      <c r="Q13" s="136"/>
      <c r="R13" s="136"/>
      <c r="S13" s="136"/>
      <c r="T13" s="136"/>
    </row>
    <row r="14" spans="1:20" ht="23.1" customHeight="1" x14ac:dyDescent="0.2">
      <c r="A14" s="153">
        <f t="shared" si="0"/>
        <v>13</v>
      </c>
      <c r="B14" s="298" t="s">
        <v>667</v>
      </c>
      <c r="C14" s="298"/>
      <c r="D14" s="298"/>
      <c r="E14" s="298"/>
      <c r="F14" s="298"/>
      <c r="G14" s="298"/>
      <c r="H14" s="298"/>
      <c r="I14" s="298"/>
      <c r="J14" s="298"/>
      <c r="K14" s="298"/>
      <c r="L14" s="298"/>
      <c r="M14" s="136"/>
      <c r="N14" s="136"/>
      <c r="O14" s="136"/>
      <c r="P14" s="136"/>
      <c r="Q14" s="136"/>
      <c r="R14" s="136"/>
      <c r="S14" s="136"/>
      <c r="T14" s="136"/>
    </row>
    <row r="15" spans="1:20" ht="23.1" customHeight="1" x14ac:dyDescent="0.2">
      <c r="A15" s="153">
        <f t="shared" si="0"/>
        <v>14</v>
      </c>
      <c r="B15" s="298" t="s">
        <v>668</v>
      </c>
      <c r="C15" s="298"/>
      <c r="D15" s="298"/>
      <c r="E15" s="298"/>
      <c r="F15" s="298"/>
      <c r="G15" s="298"/>
      <c r="H15" s="298"/>
      <c r="I15" s="298"/>
      <c r="J15" s="298"/>
      <c r="K15" s="298"/>
      <c r="L15" s="298"/>
      <c r="M15" s="136"/>
      <c r="N15" s="136"/>
      <c r="O15" s="136"/>
      <c r="P15" s="136"/>
      <c r="Q15" s="136"/>
      <c r="R15" s="136"/>
      <c r="S15" s="136"/>
      <c r="T15" s="136"/>
    </row>
    <row r="16" spans="1:20" ht="23.1" customHeight="1" x14ac:dyDescent="0.2">
      <c r="A16" s="153">
        <f t="shared" si="0"/>
        <v>15</v>
      </c>
      <c r="B16" s="298" t="s">
        <v>670</v>
      </c>
      <c r="C16" s="298"/>
      <c r="D16" s="298"/>
      <c r="E16" s="298"/>
      <c r="F16" s="298"/>
      <c r="G16" s="298"/>
      <c r="H16" s="298"/>
      <c r="I16" s="298"/>
      <c r="J16" s="298"/>
      <c r="K16" s="298"/>
      <c r="L16" s="298"/>
      <c r="M16" s="136"/>
      <c r="N16" s="136"/>
      <c r="O16" s="136"/>
      <c r="P16" s="136"/>
      <c r="Q16" s="136"/>
      <c r="R16" s="136"/>
      <c r="S16" s="136"/>
      <c r="T16" s="136"/>
    </row>
    <row r="17" spans="1:20" ht="23.1" customHeight="1" x14ac:dyDescent="0.2">
      <c r="A17" s="153">
        <f t="shared" si="0"/>
        <v>16</v>
      </c>
      <c r="B17" s="298" t="s">
        <v>671</v>
      </c>
      <c r="C17" s="298"/>
      <c r="D17" s="298"/>
      <c r="E17" s="298"/>
      <c r="F17" s="298"/>
      <c r="G17" s="298"/>
      <c r="H17" s="298"/>
      <c r="I17" s="298"/>
      <c r="J17" s="298"/>
      <c r="K17" s="298"/>
      <c r="L17" s="298"/>
      <c r="M17" s="136"/>
      <c r="N17" s="136"/>
      <c r="O17" s="136"/>
      <c r="P17" s="136"/>
      <c r="Q17" s="136"/>
      <c r="R17" s="136"/>
      <c r="S17" s="136"/>
      <c r="T17" s="136"/>
    </row>
    <row r="18" spans="1:20" ht="23.1" customHeight="1" x14ac:dyDescent="0.2">
      <c r="A18" s="153">
        <f t="shared" si="0"/>
        <v>17</v>
      </c>
      <c r="B18" s="298" t="s">
        <v>672</v>
      </c>
      <c r="C18" s="298"/>
      <c r="D18" s="298"/>
      <c r="E18" s="298"/>
      <c r="F18" s="298"/>
      <c r="G18" s="298"/>
      <c r="H18" s="298"/>
      <c r="I18" s="298"/>
      <c r="J18" s="298"/>
      <c r="K18" s="298"/>
      <c r="L18" s="298"/>
      <c r="M18" s="136"/>
      <c r="N18" s="136"/>
      <c r="O18" s="136"/>
      <c r="P18" s="136"/>
      <c r="Q18" s="136"/>
      <c r="R18" s="136"/>
      <c r="S18" s="136"/>
      <c r="T18" s="136"/>
    </row>
    <row r="19" spans="1:20" ht="23.1" customHeight="1" x14ac:dyDescent="0.2">
      <c r="A19" s="153">
        <f t="shared" si="0"/>
        <v>18</v>
      </c>
      <c r="B19" s="298" t="s">
        <v>673</v>
      </c>
      <c r="C19" s="298"/>
      <c r="D19" s="298"/>
      <c r="E19" s="298"/>
      <c r="F19" s="298"/>
      <c r="G19" s="298"/>
      <c r="H19" s="298"/>
      <c r="I19" s="298"/>
      <c r="J19" s="298"/>
      <c r="K19" s="298"/>
      <c r="L19" s="298"/>
      <c r="M19" s="136"/>
      <c r="N19" s="136"/>
      <c r="O19" s="136"/>
      <c r="P19" s="136"/>
      <c r="Q19" s="136"/>
      <c r="R19" s="136"/>
      <c r="S19" s="136"/>
      <c r="T19" s="136"/>
    </row>
    <row r="20" spans="1:20" ht="23.1" customHeight="1" x14ac:dyDescent="0.2">
      <c r="A20" s="153">
        <f t="shared" si="0"/>
        <v>19</v>
      </c>
      <c r="B20" s="298" t="s">
        <v>674</v>
      </c>
      <c r="C20" s="298"/>
      <c r="D20" s="298"/>
      <c r="E20" s="298"/>
      <c r="F20" s="298"/>
      <c r="G20" s="298"/>
      <c r="H20" s="298"/>
      <c r="I20" s="298"/>
      <c r="J20" s="298"/>
      <c r="K20" s="298"/>
      <c r="L20" s="298"/>
      <c r="M20" s="136"/>
      <c r="N20" s="136"/>
      <c r="O20" s="136"/>
      <c r="P20" s="136"/>
      <c r="Q20" s="136"/>
      <c r="R20" s="136"/>
      <c r="S20" s="136"/>
      <c r="T20" s="136"/>
    </row>
    <row r="21" spans="1:20" ht="23.1" customHeight="1" x14ac:dyDescent="0.2">
      <c r="A21" s="153">
        <f t="shared" si="0"/>
        <v>20</v>
      </c>
      <c r="B21" s="298" t="s">
        <v>675</v>
      </c>
      <c r="C21" s="298"/>
      <c r="D21" s="298"/>
      <c r="E21" s="298"/>
      <c r="F21" s="298"/>
      <c r="G21" s="298"/>
      <c r="H21" s="298"/>
      <c r="I21" s="298"/>
      <c r="J21" s="298"/>
      <c r="K21" s="298"/>
      <c r="L21" s="298"/>
      <c r="M21" s="136"/>
      <c r="N21" s="136"/>
      <c r="O21" s="136"/>
      <c r="P21" s="136"/>
      <c r="Q21" s="136"/>
      <c r="R21" s="136"/>
      <c r="S21" s="136"/>
      <c r="T21" s="136"/>
    </row>
    <row r="22" spans="1:20" x14ac:dyDescent="0.2">
      <c r="B22" s="152"/>
      <c r="C22" s="152"/>
      <c r="D22" s="152"/>
      <c r="E22" s="152"/>
      <c r="F22" s="152"/>
      <c r="G22" s="152"/>
      <c r="H22" s="152"/>
      <c r="I22" s="152"/>
      <c r="J22" s="152"/>
      <c r="K22" s="152"/>
      <c r="L22" s="152"/>
    </row>
    <row r="23" spans="1:20" x14ac:dyDescent="0.2">
      <c r="B23" s="152"/>
      <c r="C23" s="152"/>
      <c r="D23" s="152"/>
      <c r="E23" s="152"/>
      <c r="F23" s="152"/>
      <c r="G23" s="152"/>
      <c r="H23" s="152"/>
      <c r="I23" s="152"/>
      <c r="J23" s="152"/>
      <c r="K23" s="152"/>
      <c r="L23" s="152"/>
    </row>
    <row r="24" spans="1:20" x14ac:dyDescent="0.2">
      <c r="B24" s="152"/>
      <c r="C24" s="152"/>
      <c r="D24" s="152"/>
      <c r="E24" s="152"/>
      <c r="F24" s="152"/>
      <c r="G24" s="152"/>
      <c r="H24" s="152"/>
      <c r="I24" s="152"/>
      <c r="J24" s="152"/>
      <c r="K24" s="152"/>
      <c r="L24" s="152"/>
    </row>
    <row r="25" spans="1:20" x14ac:dyDescent="0.2">
      <c r="B25" s="152"/>
      <c r="C25" s="152"/>
      <c r="D25" s="152"/>
      <c r="E25" s="152"/>
      <c r="F25" s="152"/>
      <c r="G25" s="152"/>
      <c r="H25" s="152"/>
      <c r="I25" s="152"/>
      <c r="J25" s="152"/>
      <c r="K25" s="152"/>
      <c r="L25" s="152"/>
    </row>
    <row r="26" spans="1:20" x14ac:dyDescent="0.2">
      <c r="B26" s="152"/>
      <c r="C26" s="152"/>
      <c r="D26" s="152"/>
      <c r="E26" s="152"/>
      <c r="F26" s="152"/>
      <c r="G26" s="152"/>
      <c r="H26" s="152"/>
      <c r="I26" s="152"/>
      <c r="J26" s="152"/>
      <c r="K26" s="152"/>
      <c r="L26" s="152"/>
    </row>
    <row r="27" spans="1:20" x14ac:dyDescent="0.2">
      <c r="B27" s="152"/>
      <c r="C27" s="152"/>
      <c r="D27" s="152"/>
      <c r="E27" s="152"/>
      <c r="F27" s="152"/>
      <c r="G27" s="152"/>
      <c r="H27" s="152"/>
      <c r="I27" s="152"/>
      <c r="J27" s="152"/>
      <c r="K27" s="152"/>
      <c r="L27" s="152"/>
    </row>
    <row r="28" spans="1:20" x14ac:dyDescent="0.2">
      <c r="B28" s="152"/>
      <c r="C28" s="152"/>
      <c r="D28" s="152"/>
      <c r="E28" s="152"/>
      <c r="F28" s="152"/>
      <c r="G28" s="152"/>
      <c r="H28" s="152"/>
      <c r="I28" s="152"/>
      <c r="J28" s="152"/>
      <c r="K28" s="152"/>
      <c r="L28" s="152"/>
    </row>
    <row r="29" spans="1:20" x14ac:dyDescent="0.2">
      <c r="B29" s="152"/>
      <c r="C29" s="152"/>
      <c r="D29" s="152"/>
      <c r="E29" s="152"/>
      <c r="F29" s="152"/>
      <c r="G29" s="152"/>
      <c r="H29" s="152"/>
      <c r="I29" s="152"/>
      <c r="J29" s="152"/>
      <c r="K29" s="152"/>
      <c r="L29" s="152"/>
    </row>
    <row r="30" spans="1:20" x14ac:dyDescent="0.2">
      <c r="B30" s="152"/>
      <c r="C30" s="152"/>
      <c r="D30" s="152"/>
      <c r="E30" s="152"/>
      <c r="F30" s="152"/>
      <c r="G30" s="152"/>
      <c r="H30" s="152"/>
      <c r="I30" s="152"/>
      <c r="J30" s="152"/>
      <c r="K30" s="152"/>
      <c r="L30" s="152"/>
    </row>
    <row r="31" spans="1:20" x14ac:dyDescent="0.2">
      <c r="B31" s="152"/>
      <c r="C31" s="152"/>
      <c r="D31" s="152"/>
      <c r="E31" s="152"/>
      <c r="F31" s="152"/>
      <c r="G31" s="152"/>
      <c r="H31" s="152"/>
      <c r="I31" s="152"/>
      <c r="J31" s="152"/>
      <c r="K31" s="152"/>
      <c r="L31" s="152"/>
    </row>
    <row r="32" spans="1:20" x14ac:dyDescent="0.2">
      <c r="B32" s="152"/>
      <c r="C32" s="152"/>
      <c r="D32" s="152"/>
      <c r="E32" s="152"/>
      <c r="F32" s="152"/>
      <c r="G32" s="152"/>
      <c r="H32" s="152"/>
      <c r="I32" s="152"/>
      <c r="J32" s="152"/>
      <c r="K32" s="152"/>
      <c r="L32" s="152"/>
    </row>
    <row r="33" spans="2:12" x14ac:dyDescent="0.2">
      <c r="B33" s="152"/>
      <c r="C33" s="152"/>
      <c r="D33" s="152"/>
      <c r="E33" s="152"/>
      <c r="F33" s="152"/>
      <c r="G33" s="152"/>
      <c r="H33" s="152"/>
      <c r="I33" s="152"/>
      <c r="J33" s="152"/>
      <c r="K33" s="152"/>
      <c r="L33" s="152"/>
    </row>
    <row r="34" spans="2:12" x14ac:dyDescent="0.2">
      <c r="B34" s="152"/>
      <c r="C34" s="152"/>
      <c r="D34" s="152"/>
      <c r="E34" s="152"/>
      <c r="F34" s="152"/>
      <c r="G34" s="152"/>
      <c r="H34" s="152"/>
      <c r="I34" s="152"/>
      <c r="J34" s="152"/>
      <c r="K34" s="152"/>
      <c r="L34" s="152"/>
    </row>
    <row r="35" spans="2:12" x14ac:dyDescent="0.2">
      <c r="B35" s="152"/>
      <c r="C35" s="152"/>
      <c r="D35" s="152"/>
      <c r="E35" s="152"/>
      <c r="F35" s="152"/>
      <c r="G35" s="152"/>
      <c r="H35" s="152"/>
      <c r="I35" s="152"/>
      <c r="J35" s="152"/>
      <c r="K35" s="152"/>
      <c r="L35" s="152"/>
    </row>
    <row r="36" spans="2:12" x14ac:dyDescent="0.2">
      <c r="B36" s="152"/>
      <c r="C36" s="152"/>
      <c r="D36" s="152"/>
      <c r="E36" s="152"/>
      <c r="F36" s="152"/>
      <c r="G36" s="152"/>
      <c r="H36" s="152"/>
      <c r="I36" s="152"/>
      <c r="J36" s="152"/>
      <c r="K36" s="152"/>
      <c r="L36" s="152"/>
    </row>
    <row r="37" spans="2:12" x14ac:dyDescent="0.2">
      <c r="B37" s="152"/>
      <c r="C37" s="152"/>
      <c r="D37" s="152"/>
      <c r="E37" s="152"/>
      <c r="F37" s="152"/>
      <c r="G37" s="152"/>
      <c r="H37" s="152"/>
      <c r="I37" s="152"/>
      <c r="J37" s="152"/>
      <c r="K37" s="152"/>
      <c r="L37" s="152"/>
    </row>
    <row r="38" spans="2:12" x14ac:dyDescent="0.2">
      <c r="B38" s="152"/>
      <c r="C38" s="152"/>
      <c r="D38" s="152"/>
      <c r="E38" s="152"/>
      <c r="F38" s="152"/>
      <c r="G38" s="152"/>
      <c r="H38" s="152"/>
      <c r="I38" s="152"/>
      <c r="J38" s="152"/>
      <c r="K38" s="152"/>
      <c r="L38" s="152"/>
    </row>
    <row r="39" spans="2:12" x14ac:dyDescent="0.2">
      <c r="B39" s="152"/>
      <c r="C39" s="152"/>
      <c r="D39" s="152"/>
      <c r="E39" s="152"/>
      <c r="F39" s="152"/>
      <c r="G39" s="152"/>
      <c r="H39" s="152"/>
      <c r="I39" s="152"/>
      <c r="J39" s="152"/>
      <c r="K39" s="152"/>
      <c r="L39" s="152"/>
    </row>
    <row r="40" spans="2:12" x14ac:dyDescent="0.2">
      <c r="B40" s="152"/>
      <c r="C40" s="152"/>
      <c r="D40" s="152"/>
      <c r="E40" s="152"/>
      <c r="F40" s="152"/>
      <c r="G40" s="152"/>
      <c r="H40" s="152"/>
      <c r="I40" s="152"/>
      <c r="J40" s="152"/>
      <c r="K40" s="152"/>
      <c r="L40" s="152"/>
    </row>
    <row r="41" spans="2:12" x14ac:dyDescent="0.2">
      <c r="B41" s="152"/>
      <c r="C41" s="152"/>
      <c r="D41" s="152"/>
      <c r="E41" s="152"/>
      <c r="F41" s="152"/>
      <c r="G41" s="152"/>
      <c r="H41" s="152"/>
      <c r="I41" s="152"/>
      <c r="J41" s="152"/>
      <c r="K41" s="152"/>
      <c r="L41" s="152"/>
    </row>
    <row r="42" spans="2:12" x14ac:dyDescent="0.2">
      <c r="B42" s="152"/>
      <c r="C42" s="152"/>
      <c r="D42" s="152"/>
      <c r="E42" s="152"/>
      <c r="F42" s="152"/>
      <c r="G42" s="152"/>
      <c r="H42" s="152"/>
      <c r="I42" s="152"/>
      <c r="J42" s="152"/>
      <c r="K42" s="152"/>
      <c r="L42" s="152"/>
    </row>
    <row r="43" spans="2:12" x14ac:dyDescent="0.2">
      <c r="B43" s="152"/>
      <c r="C43" s="152"/>
      <c r="D43" s="152"/>
      <c r="E43" s="152"/>
      <c r="F43" s="152"/>
      <c r="G43" s="152"/>
      <c r="H43" s="152"/>
      <c r="I43" s="152"/>
      <c r="J43" s="152"/>
      <c r="K43" s="152"/>
      <c r="L43" s="152"/>
    </row>
    <row r="44" spans="2:12" x14ac:dyDescent="0.2">
      <c r="B44" s="152"/>
      <c r="C44" s="152"/>
      <c r="D44" s="152"/>
      <c r="E44" s="152"/>
      <c r="F44" s="152"/>
      <c r="G44" s="152"/>
      <c r="H44" s="152"/>
      <c r="I44" s="152"/>
      <c r="J44" s="152"/>
      <c r="K44" s="152"/>
      <c r="L44" s="152"/>
    </row>
    <row r="45" spans="2:12" x14ac:dyDescent="0.2">
      <c r="B45" s="152"/>
      <c r="C45" s="152"/>
      <c r="D45" s="152"/>
      <c r="E45" s="152"/>
      <c r="F45" s="152"/>
      <c r="G45" s="152"/>
      <c r="H45" s="152"/>
      <c r="I45" s="152"/>
      <c r="J45" s="152"/>
      <c r="K45" s="152"/>
      <c r="L45" s="152"/>
    </row>
    <row r="46" spans="2:12" x14ac:dyDescent="0.2">
      <c r="B46" s="152"/>
      <c r="C46" s="152"/>
      <c r="D46" s="152"/>
      <c r="E46" s="152"/>
      <c r="F46" s="152"/>
      <c r="G46" s="152"/>
      <c r="H46" s="152"/>
      <c r="I46" s="152"/>
      <c r="J46" s="152"/>
      <c r="K46" s="152"/>
      <c r="L46" s="152"/>
    </row>
  </sheetData>
  <mergeCells count="21">
    <mergeCell ref="B2:L2"/>
    <mergeCell ref="B3:L3"/>
    <mergeCell ref="B1:L1"/>
    <mergeCell ref="B4:L4"/>
    <mergeCell ref="B5:L5"/>
    <mergeCell ref="B11:L11"/>
    <mergeCell ref="B12:L12"/>
    <mergeCell ref="B13:L13"/>
    <mergeCell ref="B14:L14"/>
    <mergeCell ref="B6:L6"/>
    <mergeCell ref="B7:L7"/>
    <mergeCell ref="B8:L8"/>
    <mergeCell ref="B9:L9"/>
    <mergeCell ref="B10:L10"/>
    <mergeCell ref="B21:L21"/>
    <mergeCell ref="B15:L15"/>
    <mergeCell ref="B17:L17"/>
    <mergeCell ref="B18:L18"/>
    <mergeCell ref="B19:L19"/>
    <mergeCell ref="B20:L20"/>
    <mergeCell ref="B16:L16"/>
  </mergeCells>
  <hyperlinks>
    <hyperlink ref="B2:C22" location="'Arr. Visitor By Year-Month'!A1" display="A-DISTRIBUTION OF ARRIVING VISITORS BY MONTHS AND YEARS( 2012 - 2021)" xr:uid="{00000000-0004-0000-0600-000000000000}"/>
    <hyperlink ref="B3:C23" location="'Arr. Excursionist By Year-Month'!A1" display="B- DISTRIBUTION OF EXCURSIONISTS BY MONTHS AND YEARS(2012 - 2021)" xr:uid="{00000000-0004-0000-0600-000001000000}"/>
    <hyperlink ref="B4:C24" location="'Arr. Foreigner By Nationality'!A1" display="C - DISTRIBUTION OF ARRIVING FOREIGN VISITORS BY NATIONALITY(2002 - 2021)" xr:uid="{00000000-0004-0000-0600-000002000000}"/>
    <hyperlink ref="B5:C25" location="'Arriving Visitor'!A1" display="ARRIVING FOREIGN VISITORS(2012-2021)" xr:uid="{00000000-0004-0000-0600-000003000000}"/>
    <hyperlink ref="B5:C26" location="'Departing Visitor'!A1" display="DEPARTING FOREIGN VISITORS(2012-2021)" xr:uid="{00000000-0004-0000-0600-000004000000}"/>
    <hyperlink ref="B5:C27" location="'Arr. Foreigner By Month'!A1" display="ARRIVING FOREIGN VISITORS BY MONTHS(2020-2021)" xr:uid="{00000000-0004-0000-0600-000005000000}"/>
    <hyperlink ref="B5:C28" location="'Arr. Excursionist By Month'!A1" display="ARRIVING EXCURSIONISTS BY MONTHS(2020-2021)" xr:uid="{00000000-0004-0000-0600-000006000000}"/>
    <hyperlink ref="B5:C29" location="'Arr. Foreigner By Nat.(Top 5)'!A1" display="ARRIVING FOREIGN VISITORS BY NATIONALITY - TOP 5 (2020 - 2021)" xr:uid="{00000000-0004-0000-0600-000007000000}"/>
    <hyperlink ref="B5:C30" location="'Year - Arr. ForeignerByMonth'!A1" display="1- DISTRIBUTION OF ARRIVING FOREIGN VISITORS BY YEARS AND MONTHS (2021)" xr:uid="{00000000-0004-0000-0600-000008000000}"/>
    <hyperlink ref="B6:C31" location="'Nat. - Arr. ForeignerByVehicle'!A1" display="2- DISTRIBUTION OF ARRIVING FOREIGN VISITORS BY NATIONALITY AND VEHICLES (2021)" xr:uid="{00000000-0004-0000-0600-000009000000}"/>
    <hyperlink ref="B7:C32" location="'Month - Arr. ForeignerByVehicle'!A1" display="3- DISTRIBUTION OF ARRIVING FOREIGN VISITORS BY MONTHS AND VEHICLES (2021)" xr:uid="{00000000-0004-0000-0600-00000A000000}"/>
    <hyperlink ref="B8:C33" location="'Prov. - Arr. ForeignerByVehicle'!A1" display="4- DISTRIBUTION OF ARRIVING FOREIGN VISITORS BY PROVINCES AND VEHICLES (2021)" xr:uid="{00000000-0004-0000-0600-00000B000000}"/>
    <hyperlink ref="B9:C34" location="'BorderG.-Arr. ForeignerByMonth'!A1" display="5- DISTRIBUTION OF ARRIVING FOREIGN VISITORS BY PROVINCES AND MONTHS (2021)" xr:uid="{00000000-0004-0000-0600-00000C000000}"/>
    <hyperlink ref="B10:C35" location="'Nat. - Arr. ForeignerByYear'!A1" display="6- COMPARISON OF ARRIVING FOREIGN VISITORS BY NATIONALITY (2019 - 2021)" xr:uid="{00000000-0004-0000-0600-00000D000000}"/>
    <hyperlink ref="B11:C36" location="'Nat. - Arr. ForeignerByMonth'!A1" display="7- DISTRIBUTION OF ARRIVING FOREIGN VISITORS BY NATIONALITY AND MONTHS (2021)" xr:uid="{00000000-0004-0000-0600-00000E000000}"/>
    <hyperlink ref="B12:C37" location="'Nat.-Arr. ForeignerByBorderG.'!A1" display="8- DISTRIBUTION OF ARRIVING FOREIGN VISITORS BY PROVINCES AND BORDER GATES (2021)" xr:uid="{00000000-0004-0000-0600-00000F000000}"/>
    <hyperlink ref="B13:C38" location="'Month-Arr. ExcursionistByYear'!A1" display="9 - DISTRIBUTION OF FOREIGN EXCURSIONISTS BY YEARS AND MONTHS (2021)" xr:uid="{00000000-0004-0000-0600-000010000000}"/>
    <hyperlink ref="B14:C39" location="'BorderG.-Fgn.Exc.ByMonth'!A1" display="10- DISTRIBUTION OF ARRIVING FOREIGN EXCURSIONISTS BY BORDER GATES AND MONTHS (2021)" xr:uid="{00000000-0004-0000-0600-000011000000}"/>
    <hyperlink ref="B15:C40" location="'BorderOfEntry-Fgn.Exc.ByVehicle'!A1" display="11- DISTRIBUTION OF ARRIVING FOREIGN VISITORS BY NATIONALITY AND BORDER GATES (2021)" xr:uid="{00000000-0004-0000-0600-000012000000}"/>
    <hyperlink ref="B16:C41" location="'BorderG.-Fgn.ExcursionistByYear'!A1" display="12- COMPARISON OF ARRIVING FOREIGN EXCURSIONISTS BY BORDER GATES AND YEARS (2019 - 2021)" xr:uid="{00000000-0004-0000-0600-000013000000}"/>
    <hyperlink ref="B17:C42" location="'Year-Dep.VisitorByMonth'!A1" display="13- DISTRIBUTION OF DEPARTING FOREIGN VISITORS BY YEARS AND MONTHS (2021)" xr:uid="{00000000-0004-0000-0600-000014000000}"/>
    <hyperlink ref="B18:C43" location="'Nat.-Dep.ForeignerByVehicle'!A1" display="14- DISTRIBUTION OF DEPARTING FOREIGN VISITORS BY VEHICLE AND NATIONALITY (2021)" xr:uid="{00000000-0004-0000-0600-000015000000}"/>
    <hyperlink ref="B19:C44" location="'Month-Dep.ForeignerByVehicle'!A1" display="15- DISTRIBUTION OF DEPARTING FOREIGN VISITORS BY YEARS AND MONTHS (2021)" xr:uid="{00000000-0004-0000-0600-000016000000}"/>
    <hyperlink ref="B20:C45" location="'BorderG.-Dep.ForeignerByVehicle'!A1" display="16- DISTRIBUTION OF DEPARTING FOREIGN VISITORS BY PROVINCES AND VEHICLE (2021)" xr:uid="{00000000-0004-0000-0600-000017000000}"/>
  </hyperlinks>
  <pageMargins left="0.35433070866141736" right="0.35433070866141736" top="0.78740157480314965" bottom="0.78740157480314965" header="0.51181102362204722" footer="0.51181102362204722"/>
  <pageSetup scale="97"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ADD8E6"/>
  </sheetPr>
  <dimension ref="B1:Q51"/>
  <sheetViews>
    <sheetView view="pageBreakPreview" zoomScale="90" zoomScaleNormal="100" zoomScaleSheetLayoutView="90" workbookViewId="0">
      <selection activeCell="R1" sqref="R1"/>
    </sheetView>
  </sheetViews>
  <sheetFormatPr defaultColWidth="9.140625" defaultRowHeight="12.75" x14ac:dyDescent="0.2"/>
  <cols>
    <col min="2" max="2" width="12.28515625" style="3" bestFit="1" customWidth="1"/>
    <col min="3" max="3" width="11" bestFit="1" customWidth="1"/>
    <col min="4" max="4" width="9.7109375" bestFit="1" customWidth="1"/>
    <col min="5" max="6" width="11" bestFit="1" customWidth="1"/>
    <col min="7" max="7" width="9.7109375" bestFit="1" customWidth="1"/>
    <col min="8" max="9" width="11" bestFit="1" customWidth="1"/>
    <col min="10" max="10" width="9.7109375" bestFit="1" customWidth="1"/>
    <col min="11" max="12" width="11" bestFit="1" customWidth="1"/>
    <col min="13" max="13" width="9.7109375" customWidth="1"/>
    <col min="14" max="15" width="11" bestFit="1" customWidth="1"/>
    <col min="16" max="16" width="9.7109375" bestFit="1" customWidth="1"/>
    <col min="17" max="17" width="11" bestFit="1" customWidth="1"/>
  </cols>
  <sheetData>
    <row r="1" spans="2:17" ht="30" customHeight="1" x14ac:dyDescent="0.2">
      <c r="B1" s="303" t="s">
        <v>644</v>
      </c>
      <c r="C1" s="303"/>
      <c r="D1" s="303"/>
      <c r="E1" s="303"/>
      <c r="F1" s="303"/>
      <c r="G1" s="303"/>
      <c r="H1" s="303"/>
      <c r="I1" s="303"/>
      <c r="J1" s="303"/>
      <c r="K1" s="303"/>
      <c r="L1" s="303"/>
      <c r="M1" s="303"/>
      <c r="N1" s="303"/>
      <c r="O1" s="303"/>
      <c r="P1" s="303"/>
      <c r="Q1" s="303"/>
    </row>
    <row r="2" spans="2:17" ht="24.95" customHeight="1" x14ac:dyDescent="0.2">
      <c r="B2" s="305" t="s">
        <v>265</v>
      </c>
      <c r="C2" s="302" t="s">
        <v>1</v>
      </c>
      <c r="D2" s="302"/>
      <c r="E2" s="302"/>
      <c r="F2" s="302"/>
      <c r="G2" s="302"/>
      <c r="H2" s="302"/>
      <c r="I2" s="302"/>
      <c r="J2" s="302"/>
      <c r="K2" s="302"/>
      <c r="L2" s="302"/>
      <c r="M2" s="302"/>
      <c r="N2" s="302"/>
      <c r="O2" s="302"/>
      <c r="P2" s="302"/>
      <c r="Q2" s="302"/>
    </row>
    <row r="3" spans="2:17" ht="24.95" customHeight="1" x14ac:dyDescent="0.2">
      <c r="B3" s="305"/>
      <c r="C3" s="304">
        <v>2015</v>
      </c>
      <c r="D3" s="304"/>
      <c r="E3" s="304"/>
      <c r="F3" s="304">
        <v>2016</v>
      </c>
      <c r="G3" s="304"/>
      <c r="H3" s="304"/>
      <c r="I3" s="304">
        <v>2017</v>
      </c>
      <c r="J3" s="304"/>
      <c r="K3" s="304"/>
      <c r="L3" s="304">
        <v>2018</v>
      </c>
      <c r="M3" s="304"/>
      <c r="N3" s="304"/>
      <c r="O3" s="304">
        <v>2019</v>
      </c>
      <c r="P3" s="304"/>
      <c r="Q3" s="304"/>
    </row>
    <row r="4" spans="2:17" ht="51" customHeight="1" x14ac:dyDescent="0.2">
      <c r="B4" s="305"/>
      <c r="C4" s="8" t="s">
        <v>2</v>
      </c>
      <c r="D4" s="8" t="s">
        <v>3</v>
      </c>
      <c r="E4" s="8" t="s">
        <v>4</v>
      </c>
      <c r="F4" s="8" t="s">
        <v>2</v>
      </c>
      <c r="G4" s="8" t="s">
        <v>3</v>
      </c>
      <c r="H4" s="8" t="s">
        <v>4</v>
      </c>
      <c r="I4" s="8" t="s">
        <v>2</v>
      </c>
      <c r="J4" s="8" t="s">
        <v>3</v>
      </c>
      <c r="K4" s="8" t="s">
        <v>4</v>
      </c>
      <c r="L4" s="8" t="s">
        <v>2</v>
      </c>
      <c r="M4" s="8" t="s">
        <v>3</v>
      </c>
      <c r="N4" s="8" t="s">
        <v>4</v>
      </c>
      <c r="O4" s="8" t="s">
        <v>2</v>
      </c>
      <c r="P4" s="8" t="s">
        <v>3</v>
      </c>
      <c r="Q4" s="8" t="s">
        <v>4</v>
      </c>
    </row>
    <row r="5" spans="2:17" ht="24.95" customHeight="1" x14ac:dyDescent="0.2">
      <c r="B5" s="4" t="s">
        <v>5</v>
      </c>
      <c r="C5" s="7">
        <v>1250941</v>
      </c>
      <c r="D5" s="7">
        <v>343459</v>
      </c>
      <c r="E5" s="7">
        <v>1594400</v>
      </c>
      <c r="F5" s="7">
        <v>1170333</v>
      </c>
      <c r="G5" s="7">
        <v>350916</v>
      </c>
      <c r="H5" s="7">
        <v>1521249</v>
      </c>
      <c r="I5" s="7">
        <v>1055474</v>
      </c>
      <c r="J5" s="7">
        <v>329148</v>
      </c>
      <c r="K5" s="7">
        <v>1384622</v>
      </c>
      <c r="L5" s="7">
        <v>1461570</v>
      </c>
      <c r="M5" s="7">
        <v>431167</v>
      </c>
      <c r="N5" s="7">
        <v>1892737</v>
      </c>
      <c r="O5" s="7">
        <v>1539496</v>
      </c>
      <c r="P5" s="7">
        <v>460146</v>
      </c>
      <c r="Q5" s="7">
        <v>1999642</v>
      </c>
    </row>
    <row r="6" spans="2:17" ht="24.95" customHeight="1" x14ac:dyDescent="0.2">
      <c r="B6" s="4" t="s">
        <v>6</v>
      </c>
      <c r="C6" s="7">
        <v>1383343</v>
      </c>
      <c r="D6" s="7">
        <v>368037</v>
      </c>
      <c r="E6" s="7">
        <v>1751380</v>
      </c>
      <c r="F6" s="7">
        <v>1240633</v>
      </c>
      <c r="G6" s="7">
        <v>390644</v>
      </c>
      <c r="H6" s="7">
        <v>1631277</v>
      </c>
      <c r="I6" s="7">
        <v>1159833</v>
      </c>
      <c r="J6" s="7">
        <v>335058</v>
      </c>
      <c r="K6" s="7">
        <v>1494891</v>
      </c>
      <c r="L6" s="7">
        <v>1527070</v>
      </c>
      <c r="M6" s="7">
        <v>405616</v>
      </c>
      <c r="N6" s="7">
        <v>1932686</v>
      </c>
      <c r="O6" s="7">
        <v>1670238</v>
      </c>
      <c r="P6" s="7">
        <v>443671</v>
      </c>
      <c r="Q6" s="7">
        <v>2113909</v>
      </c>
    </row>
    <row r="7" spans="2:17" ht="24.95" customHeight="1" x14ac:dyDescent="0.2">
      <c r="B7" s="4" t="s">
        <v>7</v>
      </c>
      <c r="C7" s="7">
        <v>1895940</v>
      </c>
      <c r="D7" s="7">
        <v>374022</v>
      </c>
      <c r="E7" s="7">
        <v>2269962</v>
      </c>
      <c r="F7" s="7">
        <v>1652511</v>
      </c>
      <c r="G7" s="7">
        <v>381960</v>
      </c>
      <c r="H7" s="7">
        <v>2034471</v>
      </c>
      <c r="I7" s="7">
        <v>1587007</v>
      </c>
      <c r="J7" s="7">
        <v>357935</v>
      </c>
      <c r="K7" s="7">
        <v>1944942</v>
      </c>
      <c r="L7" s="7">
        <v>2139766</v>
      </c>
      <c r="M7" s="7">
        <v>441435</v>
      </c>
      <c r="N7" s="7">
        <v>2581201</v>
      </c>
      <c r="O7" s="7">
        <v>2232358</v>
      </c>
      <c r="P7" s="7">
        <v>513801</v>
      </c>
      <c r="Q7" s="7">
        <v>2746159</v>
      </c>
    </row>
    <row r="8" spans="2:17" ht="24.95" customHeight="1" x14ac:dyDescent="0.2">
      <c r="B8" s="4" t="s">
        <v>8</v>
      </c>
      <c r="C8" s="7">
        <v>2437263</v>
      </c>
      <c r="D8" s="7">
        <v>331219</v>
      </c>
      <c r="E8" s="7">
        <v>2768482</v>
      </c>
      <c r="F8" s="7">
        <v>1753045</v>
      </c>
      <c r="G8" s="7">
        <v>466574</v>
      </c>
      <c r="H8" s="7">
        <v>2219619</v>
      </c>
      <c r="I8" s="7">
        <v>2070322</v>
      </c>
      <c r="J8" s="7">
        <v>428167</v>
      </c>
      <c r="K8" s="7">
        <v>2498489</v>
      </c>
      <c r="L8" s="7">
        <v>2655561</v>
      </c>
      <c r="M8" s="7">
        <v>556915</v>
      </c>
      <c r="N8" s="7">
        <v>3212476</v>
      </c>
      <c r="O8" s="7">
        <v>3293176</v>
      </c>
      <c r="P8" s="7">
        <v>516643</v>
      </c>
      <c r="Q8" s="7">
        <v>3809819</v>
      </c>
    </row>
    <row r="9" spans="2:17" ht="24.95" customHeight="1" x14ac:dyDescent="0.2">
      <c r="B9" s="4" t="s">
        <v>9</v>
      </c>
      <c r="C9" s="7">
        <v>3804158</v>
      </c>
      <c r="D9" s="7">
        <v>383628</v>
      </c>
      <c r="E9" s="7">
        <v>4187786</v>
      </c>
      <c r="F9" s="7">
        <v>2485411</v>
      </c>
      <c r="G9" s="7">
        <v>543963</v>
      </c>
      <c r="H9" s="7">
        <v>3029374</v>
      </c>
      <c r="I9" s="7">
        <v>2889873</v>
      </c>
      <c r="J9" s="7">
        <v>498687</v>
      </c>
      <c r="K9" s="7">
        <v>3388560</v>
      </c>
      <c r="L9" s="7">
        <v>3678440</v>
      </c>
      <c r="M9" s="7">
        <v>527997</v>
      </c>
      <c r="N9" s="7">
        <v>4206437</v>
      </c>
      <c r="O9" s="7">
        <v>4022254</v>
      </c>
      <c r="P9" s="7">
        <v>489766</v>
      </c>
      <c r="Q9" s="7">
        <v>4512020</v>
      </c>
    </row>
    <row r="10" spans="2:17" ht="24.95" customHeight="1" x14ac:dyDescent="0.2">
      <c r="B10" s="4" t="s">
        <v>10</v>
      </c>
      <c r="C10" s="7">
        <v>4123109</v>
      </c>
      <c r="D10" s="7">
        <v>359512</v>
      </c>
      <c r="E10" s="7">
        <v>4482621</v>
      </c>
      <c r="F10" s="7">
        <v>2438293</v>
      </c>
      <c r="G10" s="7">
        <v>463846</v>
      </c>
      <c r="H10" s="7">
        <v>2902139</v>
      </c>
      <c r="I10" s="7">
        <v>3486940</v>
      </c>
      <c r="J10" s="7">
        <v>475476</v>
      </c>
      <c r="K10" s="7">
        <v>3962416</v>
      </c>
      <c r="L10" s="7">
        <v>4505594</v>
      </c>
      <c r="M10" s="7">
        <v>585902</v>
      </c>
      <c r="N10" s="7">
        <v>5091496</v>
      </c>
      <c r="O10" s="7">
        <v>5318984</v>
      </c>
      <c r="P10" s="7">
        <v>650997</v>
      </c>
      <c r="Q10" s="7">
        <v>5969981</v>
      </c>
    </row>
    <row r="11" spans="2:17" ht="24.95" customHeight="1" x14ac:dyDescent="0.2">
      <c r="B11" s="4" t="s">
        <v>11</v>
      </c>
      <c r="C11" s="7">
        <v>5480502</v>
      </c>
      <c r="D11" s="7">
        <v>650711</v>
      </c>
      <c r="E11" s="7">
        <v>6131213</v>
      </c>
      <c r="F11" s="7">
        <v>3468202</v>
      </c>
      <c r="G11" s="7">
        <v>743328</v>
      </c>
      <c r="H11" s="7">
        <v>4211530</v>
      </c>
      <c r="I11" s="7">
        <v>5075961</v>
      </c>
      <c r="J11" s="7">
        <v>769973</v>
      </c>
      <c r="K11" s="7">
        <v>5845934</v>
      </c>
      <c r="L11" s="7">
        <v>5671801</v>
      </c>
      <c r="M11" s="7">
        <v>859869</v>
      </c>
      <c r="N11" s="7">
        <v>6531670</v>
      </c>
      <c r="O11" s="7">
        <v>6617380</v>
      </c>
      <c r="P11" s="7">
        <v>796507</v>
      </c>
      <c r="Q11" s="7">
        <v>7413887</v>
      </c>
    </row>
    <row r="12" spans="2:17" ht="24.95" customHeight="1" x14ac:dyDescent="0.2">
      <c r="B12" s="4" t="s">
        <v>12</v>
      </c>
      <c r="C12" s="7">
        <v>5130967</v>
      </c>
      <c r="D12" s="7">
        <v>525116</v>
      </c>
      <c r="E12" s="7">
        <v>5656083</v>
      </c>
      <c r="F12" s="7">
        <v>3183003</v>
      </c>
      <c r="G12" s="7">
        <v>526500</v>
      </c>
      <c r="H12" s="7">
        <v>3709503</v>
      </c>
      <c r="I12" s="7">
        <v>4658463</v>
      </c>
      <c r="J12" s="7">
        <v>647375</v>
      </c>
      <c r="K12" s="7">
        <v>5305838</v>
      </c>
      <c r="L12" s="7">
        <v>5383332</v>
      </c>
      <c r="M12" s="7">
        <v>775265</v>
      </c>
      <c r="N12" s="7">
        <v>6158597</v>
      </c>
      <c r="O12" s="7">
        <v>6307508</v>
      </c>
      <c r="P12" s="7">
        <v>708822</v>
      </c>
      <c r="Q12" s="7">
        <v>7016330</v>
      </c>
    </row>
    <row r="13" spans="2:17" ht="24.95" customHeight="1" x14ac:dyDescent="0.2">
      <c r="B13" s="4" t="s">
        <v>13</v>
      </c>
      <c r="C13" s="7">
        <v>4251870</v>
      </c>
      <c r="D13" s="7">
        <v>456162</v>
      </c>
      <c r="E13" s="7">
        <v>4708032</v>
      </c>
      <c r="F13" s="7">
        <v>2855397</v>
      </c>
      <c r="G13" s="7">
        <v>556757</v>
      </c>
      <c r="H13" s="7">
        <v>3412154</v>
      </c>
      <c r="I13" s="7">
        <v>4076630</v>
      </c>
      <c r="J13" s="7">
        <v>615342</v>
      </c>
      <c r="K13" s="7">
        <v>4691972</v>
      </c>
      <c r="L13" s="7">
        <v>4792818</v>
      </c>
      <c r="M13" s="7">
        <v>633027</v>
      </c>
      <c r="N13" s="7">
        <v>5425845</v>
      </c>
      <c r="O13" s="7">
        <v>5426818</v>
      </c>
      <c r="P13" s="7">
        <v>555971</v>
      </c>
      <c r="Q13" s="7">
        <v>5982789</v>
      </c>
    </row>
    <row r="14" spans="2:17" ht="24.95" customHeight="1" x14ac:dyDescent="0.2">
      <c r="B14" s="4" t="s">
        <v>14</v>
      </c>
      <c r="C14" s="7">
        <v>3301194</v>
      </c>
      <c r="D14" s="7">
        <v>387490</v>
      </c>
      <c r="E14" s="7">
        <v>3688684</v>
      </c>
      <c r="F14" s="7">
        <v>2449948</v>
      </c>
      <c r="G14" s="7">
        <v>403482</v>
      </c>
      <c r="H14" s="7">
        <v>2853430</v>
      </c>
      <c r="I14" s="7">
        <v>2992947</v>
      </c>
      <c r="J14" s="7">
        <v>388744</v>
      </c>
      <c r="K14" s="7">
        <v>3381691</v>
      </c>
      <c r="L14" s="7">
        <v>3755467</v>
      </c>
      <c r="M14" s="7">
        <v>483406</v>
      </c>
      <c r="N14" s="7">
        <v>4238873</v>
      </c>
      <c r="O14" s="7">
        <v>4291574</v>
      </c>
      <c r="P14" s="7">
        <v>526427</v>
      </c>
      <c r="Q14" s="7">
        <v>4818001</v>
      </c>
    </row>
    <row r="15" spans="2:17" ht="24.95" customHeight="1" x14ac:dyDescent="0.2">
      <c r="B15" s="4" t="s">
        <v>15</v>
      </c>
      <c r="C15" s="7">
        <v>1720554</v>
      </c>
      <c r="D15" s="7">
        <v>334995</v>
      </c>
      <c r="E15" s="7">
        <v>2055549</v>
      </c>
      <c r="F15" s="7">
        <v>1353280</v>
      </c>
      <c r="G15" s="7">
        <v>346669</v>
      </c>
      <c r="H15" s="7">
        <v>1699949</v>
      </c>
      <c r="I15" s="7">
        <v>1652795</v>
      </c>
      <c r="J15" s="7">
        <v>340534</v>
      </c>
      <c r="K15" s="7">
        <v>1993329</v>
      </c>
      <c r="L15" s="7">
        <v>1966277</v>
      </c>
      <c r="M15" s="7">
        <v>439481</v>
      </c>
      <c r="N15" s="7">
        <v>2405758</v>
      </c>
      <c r="O15" s="7">
        <v>2190622</v>
      </c>
      <c r="P15" s="7">
        <v>502529</v>
      </c>
      <c r="Q15" s="7">
        <v>2693151</v>
      </c>
    </row>
    <row r="16" spans="2:17" ht="24.95" customHeight="1" x14ac:dyDescent="0.2">
      <c r="B16" s="4" t="s">
        <v>16</v>
      </c>
      <c r="C16" s="7">
        <v>1464791</v>
      </c>
      <c r="D16" s="7">
        <v>355086</v>
      </c>
      <c r="E16" s="7">
        <v>1819877</v>
      </c>
      <c r="F16" s="7">
        <v>1302157</v>
      </c>
      <c r="G16" s="7">
        <v>379828</v>
      </c>
      <c r="H16" s="7">
        <v>1681985</v>
      </c>
      <c r="I16" s="7">
        <v>1703789</v>
      </c>
      <c r="J16" s="7">
        <v>373351</v>
      </c>
      <c r="K16" s="7">
        <v>2077140</v>
      </c>
      <c r="L16" s="7">
        <v>1950705</v>
      </c>
      <c r="M16" s="7">
        <v>484111</v>
      </c>
      <c r="N16" s="7">
        <v>2434816</v>
      </c>
      <c r="O16" s="7">
        <v>2147878</v>
      </c>
      <c r="P16" s="7">
        <v>523633</v>
      </c>
      <c r="Q16" s="7">
        <v>2671511</v>
      </c>
    </row>
    <row r="17" spans="2:17" ht="24.95" customHeight="1" x14ac:dyDescent="0.2">
      <c r="B17" s="4" t="s">
        <v>17</v>
      </c>
      <c r="C17" s="11">
        <v>36244632</v>
      </c>
      <c r="D17" s="11">
        <v>4869437</v>
      </c>
      <c r="E17" s="11">
        <v>41114069</v>
      </c>
      <c r="F17" s="11">
        <v>25352213</v>
      </c>
      <c r="G17" s="11">
        <v>5554467</v>
      </c>
      <c r="H17" s="11">
        <v>30906680</v>
      </c>
      <c r="I17" s="11">
        <v>32410034</v>
      </c>
      <c r="J17" s="11">
        <v>5559790</v>
      </c>
      <c r="K17" s="11">
        <v>37969824</v>
      </c>
      <c r="L17" s="11">
        <v>39488401</v>
      </c>
      <c r="M17" s="11">
        <v>6624191</v>
      </c>
      <c r="N17" s="11">
        <v>46112592</v>
      </c>
      <c r="O17" s="11">
        <v>45058286</v>
      </c>
      <c r="P17" s="11">
        <v>6688913</v>
      </c>
      <c r="Q17" s="11">
        <v>51747199</v>
      </c>
    </row>
    <row r="18" spans="2:17" ht="12.75" customHeight="1" x14ac:dyDescent="0.2">
      <c r="B18" s="9"/>
      <c r="C18" s="10"/>
      <c r="D18" s="10"/>
      <c r="E18" s="10"/>
      <c r="F18" s="10"/>
      <c r="G18" s="10"/>
      <c r="H18" s="10"/>
      <c r="I18" s="10"/>
      <c r="J18" s="10"/>
      <c r="K18" s="10"/>
      <c r="L18" s="10"/>
      <c r="M18" s="10"/>
      <c r="N18" s="10"/>
      <c r="O18" s="10"/>
      <c r="P18" s="10"/>
      <c r="Q18" s="10"/>
    </row>
    <row r="19" spans="2:17" ht="20.100000000000001" customHeight="1" x14ac:dyDescent="0.2">
      <c r="B19" s="300" t="s">
        <v>18</v>
      </c>
      <c r="C19" s="301"/>
      <c r="D19" s="301"/>
      <c r="E19" s="301"/>
      <c r="F19" s="301"/>
      <c r="G19" s="301"/>
      <c r="H19" s="301"/>
      <c r="I19" s="301"/>
      <c r="J19" s="301"/>
      <c r="K19" s="301"/>
      <c r="L19" s="301"/>
      <c r="M19" s="301"/>
      <c r="N19" s="301"/>
      <c r="O19" s="301"/>
      <c r="P19" s="301"/>
      <c r="Q19" s="301"/>
    </row>
    <row r="20" spans="2:17" ht="20.100000000000001" customHeight="1" x14ac:dyDescent="0.2">
      <c r="B20" s="300" t="s">
        <v>19</v>
      </c>
      <c r="C20" s="301"/>
      <c r="D20" s="301"/>
      <c r="E20" s="301"/>
      <c r="F20" s="301"/>
      <c r="G20" s="301"/>
      <c r="H20" s="301"/>
      <c r="I20" s="301"/>
      <c r="J20" s="301"/>
      <c r="K20" s="301"/>
      <c r="L20" s="301"/>
      <c r="M20" s="301"/>
      <c r="N20" s="301"/>
      <c r="O20" s="301"/>
      <c r="P20" s="301"/>
      <c r="Q20" s="301"/>
    </row>
    <row r="30" spans="2:17" ht="24.95" customHeight="1" x14ac:dyDescent="0.2"/>
    <row r="31" spans="2:17" ht="24.95" customHeight="1" x14ac:dyDescent="0.2"/>
    <row r="32" spans="2:17" ht="24.95" customHeight="1" x14ac:dyDescent="0.2">
      <c r="B32" s="303" t="s">
        <v>644</v>
      </c>
      <c r="C32" s="303"/>
      <c r="D32" s="303"/>
      <c r="E32" s="303"/>
      <c r="F32" s="303"/>
      <c r="G32" s="303"/>
      <c r="H32" s="303"/>
      <c r="I32" s="303"/>
      <c r="J32" s="303"/>
      <c r="K32" s="303"/>
      <c r="L32" s="303"/>
      <c r="M32" s="303"/>
      <c r="N32" s="303"/>
      <c r="O32" s="303"/>
      <c r="P32" s="303"/>
      <c r="Q32" s="303"/>
    </row>
    <row r="33" spans="2:17" ht="24.95" customHeight="1" x14ac:dyDescent="0.2">
      <c r="B33" s="305" t="s">
        <v>265</v>
      </c>
      <c r="C33" s="302" t="s">
        <v>1</v>
      </c>
      <c r="D33" s="302"/>
      <c r="E33" s="302"/>
      <c r="F33" s="302"/>
      <c r="G33" s="302"/>
      <c r="H33" s="302"/>
      <c r="I33" s="302"/>
      <c r="J33" s="302"/>
      <c r="K33" s="302"/>
      <c r="L33" s="302"/>
      <c r="M33" s="302"/>
      <c r="N33" s="302"/>
      <c r="O33" s="302"/>
      <c r="P33" s="302"/>
      <c r="Q33" s="302"/>
    </row>
    <row r="34" spans="2:17" ht="24.95" customHeight="1" x14ac:dyDescent="0.2">
      <c r="B34" s="305"/>
      <c r="C34" s="304">
        <v>2020</v>
      </c>
      <c r="D34" s="304"/>
      <c r="E34" s="304"/>
      <c r="F34" s="304">
        <v>2021</v>
      </c>
      <c r="G34" s="304"/>
      <c r="H34" s="304"/>
      <c r="I34" s="304">
        <v>2022</v>
      </c>
      <c r="J34" s="304"/>
      <c r="K34" s="304"/>
      <c r="L34" s="304">
        <v>2023</v>
      </c>
      <c r="M34" s="304"/>
      <c r="N34" s="304"/>
      <c r="O34" s="304">
        <v>2024</v>
      </c>
      <c r="P34" s="304"/>
      <c r="Q34" s="304"/>
    </row>
    <row r="35" spans="2:17" ht="51" customHeight="1" x14ac:dyDescent="0.2">
      <c r="B35" s="305"/>
      <c r="C35" s="8" t="s">
        <v>2</v>
      </c>
      <c r="D35" s="8" t="s">
        <v>3</v>
      </c>
      <c r="E35" s="8" t="s">
        <v>4</v>
      </c>
      <c r="F35" s="8" t="s">
        <v>2</v>
      </c>
      <c r="G35" s="8" t="s">
        <v>3</v>
      </c>
      <c r="H35" s="8" t="s">
        <v>4</v>
      </c>
      <c r="I35" s="8" t="s">
        <v>2</v>
      </c>
      <c r="J35" s="8" t="s">
        <v>3</v>
      </c>
      <c r="K35" s="8" t="s">
        <v>4</v>
      </c>
      <c r="L35" s="8" t="s">
        <v>2</v>
      </c>
      <c r="M35" s="8" t="s">
        <v>3</v>
      </c>
      <c r="N35" s="8" t="s">
        <v>4</v>
      </c>
      <c r="O35" s="8" t="s">
        <v>2</v>
      </c>
      <c r="P35" s="8" t="s">
        <v>3</v>
      </c>
      <c r="Q35" s="8" t="s">
        <v>4</v>
      </c>
    </row>
    <row r="36" spans="2:17" ht="24.95" customHeight="1" x14ac:dyDescent="0.2">
      <c r="B36" s="4" t="s">
        <v>5</v>
      </c>
      <c r="C36" s="7">
        <v>1787435</v>
      </c>
      <c r="D36" s="7">
        <v>499575</v>
      </c>
      <c r="E36" s="7">
        <v>2287010</v>
      </c>
      <c r="F36" s="7">
        <v>509787</v>
      </c>
      <c r="G36" s="7">
        <v>217514</v>
      </c>
      <c r="H36" s="7">
        <v>727301</v>
      </c>
      <c r="I36" s="7">
        <v>1281666</v>
      </c>
      <c r="J36" s="7">
        <v>472638</v>
      </c>
      <c r="K36" s="7">
        <v>1754304</v>
      </c>
      <c r="L36" s="7">
        <v>2005967</v>
      </c>
      <c r="M36" s="7">
        <v>629877</v>
      </c>
      <c r="N36" s="7">
        <v>2635844</v>
      </c>
      <c r="O36" s="7">
        <v>2047027</v>
      </c>
      <c r="P36" s="7">
        <v>750291</v>
      </c>
      <c r="Q36" s="7">
        <v>2797318</v>
      </c>
    </row>
    <row r="37" spans="2:17" ht="24.95" customHeight="1" x14ac:dyDescent="0.2">
      <c r="B37" s="4" t="s">
        <v>6</v>
      </c>
      <c r="C37" s="7">
        <v>1733112</v>
      </c>
      <c r="D37" s="7">
        <v>463341</v>
      </c>
      <c r="E37" s="7">
        <v>2196453</v>
      </c>
      <c r="F37" s="7">
        <v>537976</v>
      </c>
      <c r="G37" s="7">
        <v>226338</v>
      </c>
      <c r="H37" s="7">
        <v>764314</v>
      </c>
      <c r="I37" s="7">
        <v>1541393</v>
      </c>
      <c r="J37" s="7">
        <v>463623</v>
      </c>
      <c r="K37" s="7">
        <v>2005016</v>
      </c>
      <c r="L37" s="7">
        <v>1870414</v>
      </c>
      <c r="M37" s="7">
        <v>433583</v>
      </c>
      <c r="N37" s="7">
        <v>2303997</v>
      </c>
      <c r="O37" s="7">
        <v>2294579</v>
      </c>
      <c r="P37" s="7">
        <v>587701</v>
      </c>
      <c r="Q37" s="7">
        <v>2882280</v>
      </c>
    </row>
    <row r="38" spans="2:17" ht="24.95" customHeight="1" x14ac:dyDescent="0.2">
      <c r="B38" s="4" t="s">
        <v>7</v>
      </c>
      <c r="C38" s="7">
        <v>718097</v>
      </c>
      <c r="D38" s="7">
        <v>250440</v>
      </c>
      <c r="E38" s="7">
        <v>968537</v>
      </c>
      <c r="F38" s="7">
        <v>905323</v>
      </c>
      <c r="G38" s="7">
        <v>293048</v>
      </c>
      <c r="H38" s="7">
        <v>1198371</v>
      </c>
      <c r="I38" s="7">
        <v>2079565</v>
      </c>
      <c r="J38" s="7">
        <v>472568</v>
      </c>
      <c r="K38" s="7">
        <v>2552133</v>
      </c>
      <c r="L38" s="7">
        <v>2335728</v>
      </c>
      <c r="M38" s="7">
        <v>495854</v>
      </c>
      <c r="N38" s="7">
        <v>2831582</v>
      </c>
      <c r="O38" s="7">
        <v>2701244</v>
      </c>
      <c r="P38" s="7">
        <v>686873</v>
      </c>
      <c r="Q38" s="7">
        <v>3388117</v>
      </c>
    </row>
    <row r="39" spans="2:17" ht="24.95" customHeight="1" x14ac:dyDescent="0.2">
      <c r="B39" s="4" t="s">
        <v>8</v>
      </c>
      <c r="C39" s="7">
        <v>24238</v>
      </c>
      <c r="D39" s="7">
        <v>1</v>
      </c>
      <c r="E39" s="7">
        <v>24239</v>
      </c>
      <c r="F39" s="7">
        <v>790687</v>
      </c>
      <c r="G39" s="7">
        <v>281809</v>
      </c>
      <c r="H39" s="7">
        <v>1072496</v>
      </c>
      <c r="I39" s="7">
        <v>2574423</v>
      </c>
      <c r="J39" s="7">
        <v>549793</v>
      </c>
      <c r="K39" s="7">
        <v>3124216</v>
      </c>
      <c r="L39" s="7">
        <v>3321824</v>
      </c>
      <c r="M39" s="7">
        <v>578687</v>
      </c>
      <c r="N39" s="7">
        <v>3900511</v>
      </c>
      <c r="O39" s="7">
        <v>3611244</v>
      </c>
      <c r="P39" s="7">
        <v>729319</v>
      </c>
      <c r="Q39" s="7">
        <v>4340563</v>
      </c>
    </row>
    <row r="40" spans="2:17" ht="24.95" customHeight="1" x14ac:dyDescent="0.2">
      <c r="B40" s="4" t="s">
        <v>9</v>
      </c>
      <c r="C40" s="7">
        <v>29829</v>
      </c>
      <c r="D40" s="7">
        <v>563</v>
      </c>
      <c r="E40" s="7">
        <v>30392</v>
      </c>
      <c r="F40" s="7">
        <v>936282</v>
      </c>
      <c r="G40" s="7">
        <v>318391</v>
      </c>
      <c r="H40" s="7">
        <v>1254673</v>
      </c>
      <c r="I40" s="7">
        <v>3873212</v>
      </c>
      <c r="J40" s="7">
        <v>656919</v>
      </c>
      <c r="K40" s="7">
        <v>4530131</v>
      </c>
      <c r="L40" s="7">
        <v>4500242</v>
      </c>
      <c r="M40" s="7">
        <v>511197</v>
      </c>
      <c r="N40" s="7">
        <v>5011439</v>
      </c>
      <c r="O40" s="7">
        <v>5130119</v>
      </c>
      <c r="P40" s="7">
        <v>764532</v>
      </c>
      <c r="Q40" s="7">
        <v>5894651</v>
      </c>
    </row>
    <row r="41" spans="2:17" ht="24.95" customHeight="1" x14ac:dyDescent="0.2">
      <c r="B41" s="4" t="s">
        <v>10</v>
      </c>
      <c r="C41" s="7">
        <v>214768</v>
      </c>
      <c r="D41" s="7">
        <v>1640</v>
      </c>
      <c r="E41" s="7">
        <v>216408</v>
      </c>
      <c r="F41" s="7">
        <v>2047596</v>
      </c>
      <c r="G41" s="7">
        <v>493276</v>
      </c>
      <c r="H41" s="7">
        <v>2540872</v>
      </c>
      <c r="I41" s="7">
        <v>5014821</v>
      </c>
      <c r="J41" s="7">
        <v>549997</v>
      </c>
      <c r="K41" s="7">
        <v>5564818</v>
      </c>
      <c r="L41" s="7">
        <v>5584021</v>
      </c>
      <c r="M41" s="7">
        <v>678008</v>
      </c>
      <c r="N41" s="7">
        <v>6262029</v>
      </c>
      <c r="O41" s="7">
        <v>5860446</v>
      </c>
      <c r="P41" s="7">
        <v>973389</v>
      </c>
      <c r="Q41" s="7">
        <v>6833835</v>
      </c>
    </row>
    <row r="42" spans="2:17" ht="24.95" customHeight="1" x14ac:dyDescent="0.2">
      <c r="B42" s="4" t="s">
        <v>11</v>
      </c>
      <c r="C42" s="7">
        <v>932927</v>
      </c>
      <c r="D42" s="7">
        <v>448877</v>
      </c>
      <c r="E42" s="7">
        <v>1381804</v>
      </c>
      <c r="F42" s="7">
        <v>4360952</v>
      </c>
      <c r="G42" s="7">
        <v>959040</v>
      </c>
      <c r="H42" s="7">
        <v>5319992</v>
      </c>
      <c r="I42" s="7">
        <v>6664970</v>
      </c>
      <c r="J42" s="7">
        <v>1055722</v>
      </c>
      <c r="K42" s="7">
        <v>7720692</v>
      </c>
      <c r="L42" s="7">
        <v>7148044</v>
      </c>
      <c r="M42" s="7">
        <v>1147863</v>
      </c>
      <c r="N42" s="7">
        <v>8295907</v>
      </c>
      <c r="O42" s="7">
        <v>7333812</v>
      </c>
      <c r="P42" s="7">
        <v>1094909</v>
      </c>
      <c r="Q42" s="7">
        <v>8428721</v>
      </c>
    </row>
    <row r="43" spans="2:17" ht="24.95" customHeight="1" x14ac:dyDescent="0.2">
      <c r="B43" s="4" t="s">
        <v>12</v>
      </c>
      <c r="C43" s="7">
        <v>1814701</v>
      </c>
      <c r="D43" s="7">
        <v>377550</v>
      </c>
      <c r="E43" s="7">
        <v>2192251</v>
      </c>
      <c r="F43" s="7">
        <v>3982168</v>
      </c>
      <c r="G43" s="7">
        <v>648166</v>
      </c>
      <c r="H43" s="7">
        <v>4630334</v>
      </c>
      <c r="I43" s="7">
        <v>6304770</v>
      </c>
      <c r="J43" s="7">
        <v>697452</v>
      </c>
      <c r="K43" s="7">
        <v>7002222</v>
      </c>
      <c r="L43" s="7">
        <v>6660700</v>
      </c>
      <c r="M43" s="7">
        <v>827105</v>
      </c>
      <c r="N43" s="7">
        <v>7487805</v>
      </c>
      <c r="O43" s="7">
        <v>6825403</v>
      </c>
      <c r="P43" s="7">
        <v>919292</v>
      </c>
      <c r="Q43" s="7">
        <v>7744695</v>
      </c>
    </row>
    <row r="44" spans="2:17" ht="24.95" customHeight="1" x14ac:dyDescent="0.2">
      <c r="B44" s="4" t="s">
        <v>13</v>
      </c>
      <c r="C44" s="7">
        <v>2203482</v>
      </c>
      <c r="D44" s="7">
        <v>330894</v>
      </c>
      <c r="E44" s="7">
        <v>2534376</v>
      </c>
      <c r="F44" s="7">
        <v>3513453</v>
      </c>
      <c r="G44" s="7">
        <v>485852</v>
      </c>
      <c r="H44" s="7">
        <v>3999305</v>
      </c>
      <c r="I44" s="7">
        <v>5475453</v>
      </c>
      <c r="J44" s="7">
        <v>517914</v>
      </c>
      <c r="K44" s="7">
        <v>5993367</v>
      </c>
      <c r="L44" s="7">
        <v>5786027</v>
      </c>
      <c r="M44" s="7">
        <v>714928</v>
      </c>
      <c r="N44" s="7">
        <v>6500955</v>
      </c>
      <c r="O44" s="7">
        <v>6054431</v>
      </c>
      <c r="P44" s="7">
        <v>816617</v>
      </c>
      <c r="Q44" s="7">
        <v>6871048</v>
      </c>
    </row>
    <row r="45" spans="2:17" ht="24.95" customHeight="1" x14ac:dyDescent="0.2">
      <c r="B45" s="4" t="s">
        <v>14</v>
      </c>
      <c r="C45" s="7">
        <v>1742303</v>
      </c>
      <c r="D45" s="7">
        <v>301698</v>
      </c>
      <c r="E45" s="7">
        <v>2044001</v>
      </c>
      <c r="F45" s="7">
        <v>3471540</v>
      </c>
      <c r="G45" s="7">
        <v>495823</v>
      </c>
      <c r="H45" s="7">
        <v>3967363</v>
      </c>
      <c r="I45" s="7">
        <v>4803198</v>
      </c>
      <c r="J45" s="7">
        <v>569922</v>
      </c>
      <c r="K45" s="7">
        <v>5373120</v>
      </c>
      <c r="L45" s="7">
        <v>4987112</v>
      </c>
      <c r="M45" s="7">
        <v>494088</v>
      </c>
      <c r="N45" s="7">
        <v>5481200</v>
      </c>
      <c r="O45" s="7">
        <v>5448459</v>
      </c>
      <c r="P45" s="7">
        <v>809845</v>
      </c>
      <c r="Q45" s="7">
        <v>6258304</v>
      </c>
    </row>
    <row r="46" spans="2:17" ht="24.95" customHeight="1" x14ac:dyDescent="0.2">
      <c r="B46" s="4" t="s">
        <v>15</v>
      </c>
      <c r="C46" s="7">
        <v>833991</v>
      </c>
      <c r="D46" s="7">
        <v>270843</v>
      </c>
      <c r="E46" s="7">
        <v>1104834</v>
      </c>
      <c r="F46" s="7">
        <v>1763982</v>
      </c>
      <c r="G46" s="7">
        <v>317261</v>
      </c>
      <c r="H46" s="7">
        <v>2081243</v>
      </c>
      <c r="I46" s="7">
        <v>2551483</v>
      </c>
      <c r="J46" s="7">
        <v>402877</v>
      </c>
      <c r="K46" s="7">
        <v>2954360</v>
      </c>
      <c r="L46" s="7">
        <v>2525345</v>
      </c>
      <c r="M46" s="7">
        <v>475792</v>
      </c>
      <c r="N46" s="7">
        <v>3001137</v>
      </c>
      <c r="O46" s="7">
        <v>2733663</v>
      </c>
      <c r="P46" s="7">
        <v>698276</v>
      </c>
      <c r="Q46" s="7">
        <v>3431939</v>
      </c>
    </row>
    <row r="47" spans="2:17" ht="24.95" customHeight="1" x14ac:dyDescent="0.2">
      <c r="B47" s="4" t="s">
        <v>16</v>
      </c>
      <c r="C47" s="7">
        <v>699330</v>
      </c>
      <c r="D47" s="7">
        <v>291566</v>
      </c>
      <c r="E47" s="7">
        <v>990896</v>
      </c>
      <c r="F47" s="7">
        <v>1892520</v>
      </c>
      <c r="G47" s="7">
        <v>590177</v>
      </c>
      <c r="H47" s="7">
        <v>2482697</v>
      </c>
      <c r="I47" s="7">
        <v>2399441</v>
      </c>
      <c r="J47" s="7">
        <v>413693</v>
      </c>
      <c r="K47" s="7">
        <v>2813134</v>
      </c>
      <c r="L47" s="7">
        <v>2483756</v>
      </c>
      <c r="M47" s="7">
        <v>497675</v>
      </c>
      <c r="N47" s="7">
        <v>2981431</v>
      </c>
      <c r="O47" s="7">
        <v>2588856</v>
      </c>
      <c r="P47" s="7">
        <v>809563</v>
      </c>
      <c r="Q47" s="7">
        <v>3398419</v>
      </c>
    </row>
    <row r="48" spans="2:17" ht="24.95" customHeight="1" x14ac:dyDescent="0.2">
      <c r="B48" s="4" t="s">
        <v>17</v>
      </c>
      <c r="C48" s="11">
        <v>12734213</v>
      </c>
      <c r="D48" s="11">
        <v>3236988</v>
      </c>
      <c r="E48" s="11">
        <v>15971201</v>
      </c>
      <c r="F48" s="11">
        <v>24712266</v>
      </c>
      <c r="G48" s="11">
        <v>5326695</v>
      </c>
      <c r="H48" s="11">
        <v>30038961</v>
      </c>
      <c r="I48" s="11">
        <v>44564395</v>
      </c>
      <c r="J48" s="11">
        <v>6823118</v>
      </c>
      <c r="K48" s="11">
        <v>51387513</v>
      </c>
      <c r="L48" s="11">
        <v>49209180</v>
      </c>
      <c r="M48" s="11">
        <v>7484657</v>
      </c>
      <c r="N48" s="11">
        <v>56693837</v>
      </c>
      <c r="O48" s="11">
        <v>52629283</v>
      </c>
      <c r="P48" s="11">
        <v>9640607</v>
      </c>
      <c r="Q48" s="11">
        <v>62269890</v>
      </c>
    </row>
    <row r="50" spans="2:17" ht="20.100000000000001" customHeight="1" x14ac:dyDescent="0.2">
      <c r="B50" s="300" t="s">
        <v>18</v>
      </c>
      <c r="C50" s="301"/>
      <c r="D50" s="301"/>
      <c r="E50" s="301"/>
      <c r="F50" s="301"/>
      <c r="G50" s="301"/>
      <c r="H50" s="301"/>
      <c r="I50" s="301"/>
      <c r="J50" s="301"/>
      <c r="K50" s="301"/>
      <c r="L50" s="301"/>
      <c r="M50" s="301"/>
      <c r="N50" s="301"/>
      <c r="O50" s="301"/>
      <c r="P50" s="301"/>
      <c r="Q50" s="301"/>
    </row>
    <row r="51" spans="2:17" ht="20.100000000000001" customHeight="1" x14ac:dyDescent="0.2">
      <c r="B51" s="300" t="s">
        <v>19</v>
      </c>
      <c r="C51" s="301"/>
      <c r="D51" s="301"/>
      <c r="E51" s="301"/>
      <c r="F51" s="301"/>
      <c r="G51" s="301"/>
      <c r="H51" s="301"/>
      <c r="I51" s="301"/>
      <c r="J51" s="301"/>
      <c r="K51" s="301"/>
      <c r="L51" s="301"/>
      <c r="M51" s="301"/>
      <c r="N51" s="301"/>
      <c r="O51" s="301"/>
      <c r="P51" s="301"/>
      <c r="Q51" s="301"/>
    </row>
  </sheetData>
  <mergeCells count="20">
    <mergeCell ref="B1:Q1"/>
    <mergeCell ref="C2:Q2"/>
    <mergeCell ref="B2:B4"/>
    <mergeCell ref="C3:E3"/>
    <mergeCell ref="F3:H3"/>
    <mergeCell ref="I3:K3"/>
    <mergeCell ref="L3:N3"/>
    <mergeCell ref="O3:Q3"/>
    <mergeCell ref="B50:Q50"/>
    <mergeCell ref="B51:Q51"/>
    <mergeCell ref="C33:Q33"/>
    <mergeCell ref="B32:Q32"/>
    <mergeCell ref="B19:Q19"/>
    <mergeCell ref="B20:Q20"/>
    <mergeCell ref="C34:E34"/>
    <mergeCell ref="F34:H34"/>
    <mergeCell ref="I34:K34"/>
    <mergeCell ref="L34:N34"/>
    <mergeCell ref="O34:Q34"/>
    <mergeCell ref="B33:B35"/>
  </mergeCells>
  <printOptions horizontalCentered="1"/>
  <pageMargins left="0.70866141732283472" right="0.70866141732283472" top="0.74803149606299213" bottom="0.74803149606299213" header="0.31496062992125984" footer="0.31496062992125984"/>
  <pageSetup scale="73" orientation="landscape" r:id="rId1"/>
  <headerFooter alignWithMargins="0"/>
  <rowBreaks count="1" manualBreakCount="1">
    <brk id="31" min="1" max="1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ADD8E6"/>
  </sheetPr>
  <dimension ref="B1:L17"/>
  <sheetViews>
    <sheetView view="pageBreakPreview" zoomScale="115" zoomScaleNormal="100" zoomScaleSheetLayoutView="115" workbookViewId="0">
      <selection activeCell="N2" sqref="N1:X1048576"/>
    </sheetView>
  </sheetViews>
  <sheetFormatPr defaultColWidth="9.140625" defaultRowHeight="12.75" x14ac:dyDescent="0.2"/>
  <cols>
    <col min="2" max="2" width="13.5703125" style="3" customWidth="1"/>
    <col min="3" max="6" width="9.140625" bestFit="1" customWidth="1"/>
    <col min="7" max="10" width="8.28515625" customWidth="1"/>
    <col min="11" max="12" width="9.140625" bestFit="1" customWidth="1"/>
  </cols>
  <sheetData>
    <row r="1" spans="2:12" ht="30" customHeight="1" x14ac:dyDescent="0.2">
      <c r="B1" s="303" t="s">
        <v>645</v>
      </c>
      <c r="C1" s="306"/>
      <c r="D1" s="306"/>
      <c r="E1" s="306"/>
      <c r="F1" s="306"/>
      <c r="G1" s="306"/>
      <c r="H1" s="306"/>
      <c r="I1" s="306"/>
      <c r="J1" s="306"/>
      <c r="K1" s="306"/>
      <c r="L1" s="306"/>
    </row>
    <row r="2" spans="2:12" s="2" customFormat="1" ht="20.100000000000001" customHeight="1" x14ac:dyDescent="0.2">
      <c r="B2" s="305" t="s">
        <v>265</v>
      </c>
      <c r="C2" s="302" t="s">
        <v>1</v>
      </c>
      <c r="D2" s="302"/>
      <c r="E2" s="302"/>
      <c r="F2" s="302"/>
      <c r="G2" s="302"/>
      <c r="H2" s="302"/>
      <c r="I2" s="302"/>
      <c r="J2" s="302"/>
      <c r="K2" s="302"/>
      <c r="L2" s="302"/>
    </row>
    <row r="3" spans="2:12" s="2" customFormat="1" ht="20.100000000000001" customHeight="1" x14ac:dyDescent="0.2">
      <c r="B3" s="305"/>
      <c r="C3" s="6">
        <v>2015</v>
      </c>
      <c r="D3" s="6">
        <v>2016</v>
      </c>
      <c r="E3" s="6">
        <v>2017</v>
      </c>
      <c r="F3" s="6">
        <v>2018</v>
      </c>
      <c r="G3" s="6">
        <v>2019</v>
      </c>
      <c r="H3" s="6">
        <v>2020</v>
      </c>
      <c r="I3" s="6">
        <v>2021</v>
      </c>
      <c r="J3" s="6">
        <v>2022</v>
      </c>
      <c r="K3" s="6">
        <v>2023</v>
      </c>
      <c r="L3" s="6">
        <v>2024</v>
      </c>
    </row>
    <row r="4" spans="2:12" s="2" customFormat="1" ht="20.100000000000001" customHeight="1" x14ac:dyDescent="0.2">
      <c r="B4" s="4" t="s">
        <v>5</v>
      </c>
      <c r="C4" s="7">
        <v>13974</v>
      </c>
      <c r="D4" s="7">
        <v>4041</v>
      </c>
      <c r="E4" s="7">
        <v>4726</v>
      </c>
      <c r="F4" s="7">
        <v>5021</v>
      </c>
      <c r="G4" s="7">
        <v>8357</v>
      </c>
      <c r="H4" s="7">
        <v>16769</v>
      </c>
      <c r="I4" s="7">
        <v>4800</v>
      </c>
      <c r="J4" s="7">
        <v>4110</v>
      </c>
      <c r="K4" s="7">
        <v>9820</v>
      </c>
      <c r="L4" s="7">
        <v>16345</v>
      </c>
    </row>
    <row r="5" spans="2:12" s="2" customFormat="1" ht="20.100000000000001" customHeight="1" x14ac:dyDescent="0.2">
      <c r="B5" s="4" t="s">
        <v>6</v>
      </c>
      <c r="C5" s="7">
        <v>12514</v>
      </c>
      <c r="D5" s="7">
        <v>3965</v>
      </c>
      <c r="E5" s="7">
        <v>3624</v>
      </c>
      <c r="F5" s="7">
        <v>4541</v>
      </c>
      <c r="G5" s="7">
        <v>9460</v>
      </c>
      <c r="H5" s="7">
        <v>9935</v>
      </c>
      <c r="I5" s="7">
        <v>4288</v>
      </c>
      <c r="J5" s="7">
        <v>4081</v>
      </c>
      <c r="K5" s="7">
        <v>3633</v>
      </c>
      <c r="L5" s="7">
        <v>7106</v>
      </c>
    </row>
    <row r="6" spans="2:12" s="2" customFormat="1" ht="20.100000000000001" customHeight="1" x14ac:dyDescent="0.2">
      <c r="B6" s="4" t="s">
        <v>7</v>
      </c>
      <c r="C6" s="7">
        <v>24962</v>
      </c>
      <c r="D6" s="7">
        <v>21660</v>
      </c>
      <c r="E6" s="7">
        <v>9695</v>
      </c>
      <c r="F6" s="7">
        <v>6480</v>
      </c>
      <c r="G6" s="7">
        <v>14444</v>
      </c>
      <c r="H6" s="7">
        <v>6800</v>
      </c>
      <c r="I6" s="7">
        <v>4913</v>
      </c>
      <c r="J6" s="7">
        <v>569</v>
      </c>
      <c r="K6" s="7">
        <v>24962</v>
      </c>
      <c r="L6" s="7">
        <v>33490</v>
      </c>
    </row>
    <row r="7" spans="2:12" s="2" customFormat="1" ht="20.100000000000001" customHeight="1" x14ac:dyDescent="0.2">
      <c r="B7" s="4" t="s">
        <v>8</v>
      </c>
      <c r="C7" s="7">
        <v>114747</v>
      </c>
      <c r="D7" s="7">
        <v>46367</v>
      </c>
      <c r="E7" s="7">
        <v>34193</v>
      </c>
      <c r="F7" s="7">
        <v>15136</v>
      </c>
      <c r="G7" s="7">
        <v>34930</v>
      </c>
      <c r="H7" s="7">
        <v>2558</v>
      </c>
      <c r="I7" s="7">
        <v>5420</v>
      </c>
      <c r="J7" s="7">
        <v>32207</v>
      </c>
      <c r="K7" s="7">
        <v>84033</v>
      </c>
      <c r="L7" s="7">
        <v>28677</v>
      </c>
    </row>
    <row r="8" spans="2:12" s="2" customFormat="1" ht="20.100000000000001" customHeight="1" x14ac:dyDescent="0.2">
      <c r="B8" s="4" t="s">
        <v>9</v>
      </c>
      <c r="C8" s="7">
        <v>188855</v>
      </c>
      <c r="D8" s="7">
        <v>96034</v>
      </c>
      <c r="E8" s="7">
        <v>47873</v>
      </c>
      <c r="F8" s="7">
        <v>38906</v>
      </c>
      <c r="G8" s="7">
        <v>59617</v>
      </c>
      <c r="H8" s="7">
        <v>2653</v>
      </c>
      <c r="I8" s="7">
        <v>5293</v>
      </c>
      <c r="J8" s="7">
        <v>86437</v>
      </c>
      <c r="K8" s="7">
        <v>174090</v>
      </c>
      <c r="L8" s="7">
        <v>171141</v>
      </c>
    </row>
    <row r="9" spans="2:12" s="2" customFormat="1" ht="20.100000000000001" customHeight="1" x14ac:dyDescent="0.2">
      <c r="B9" s="4" t="s">
        <v>10</v>
      </c>
      <c r="C9" s="7">
        <v>226200</v>
      </c>
      <c r="D9" s="7">
        <v>104350</v>
      </c>
      <c r="E9" s="7">
        <v>42100</v>
      </c>
      <c r="F9" s="7">
        <v>42223</v>
      </c>
      <c r="G9" s="7">
        <v>61235</v>
      </c>
      <c r="H9" s="7">
        <v>5505</v>
      </c>
      <c r="I9" s="7">
        <v>9940</v>
      </c>
      <c r="J9" s="7">
        <v>108370</v>
      </c>
      <c r="K9" s="7">
        <v>184676</v>
      </c>
      <c r="L9" s="7">
        <v>237079</v>
      </c>
    </row>
    <row r="10" spans="2:12" s="2" customFormat="1" ht="20.100000000000001" customHeight="1" x14ac:dyDescent="0.2">
      <c r="B10" s="4" t="s">
        <v>11</v>
      </c>
      <c r="C10" s="7">
        <v>251248</v>
      </c>
      <c r="D10" s="7">
        <v>69574</v>
      </c>
      <c r="E10" s="7">
        <v>46752</v>
      </c>
      <c r="F10" s="7">
        <v>54386</v>
      </c>
      <c r="G10" s="7">
        <v>78952</v>
      </c>
      <c r="H10" s="7">
        <v>5190</v>
      </c>
      <c r="I10" s="7">
        <v>14581</v>
      </c>
      <c r="J10" s="7">
        <v>126187</v>
      </c>
      <c r="K10" s="7">
        <v>213082</v>
      </c>
      <c r="L10" s="7">
        <v>295633</v>
      </c>
    </row>
    <row r="11" spans="2:12" s="2" customFormat="1" ht="20.100000000000001" customHeight="1" x14ac:dyDescent="0.2">
      <c r="B11" s="4" t="s">
        <v>12</v>
      </c>
      <c r="C11" s="7">
        <v>247621</v>
      </c>
      <c r="D11" s="7">
        <v>84306</v>
      </c>
      <c r="E11" s="7">
        <v>53414</v>
      </c>
      <c r="F11" s="7">
        <v>59442</v>
      </c>
      <c r="G11" s="7">
        <v>86741</v>
      </c>
      <c r="H11" s="7">
        <v>6852</v>
      </c>
      <c r="I11" s="7">
        <v>23523</v>
      </c>
      <c r="J11" s="7">
        <v>166535</v>
      </c>
      <c r="K11" s="7">
        <v>224101</v>
      </c>
      <c r="L11" s="7">
        <v>278044</v>
      </c>
    </row>
    <row r="12" spans="2:12" s="2" customFormat="1" ht="20.100000000000001" customHeight="1" x14ac:dyDescent="0.2">
      <c r="B12" s="4" t="s">
        <v>13</v>
      </c>
      <c r="C12" s="7">
        <v>248214</v>
      </c>
      <c r="D12" s="7">
        <v>84518</v>
      </c>
      <c r="E12" s="7">
        <v>61211</v>
      </c>
      <c r="F12" s="7">
        <v>52702</v>
      </c>
      <c r="G12" s="7">
        <v>78086</v>
      </c>
      <c r="H12" s="7">
        <v>5769</v>
      </c>
      <c r="I12" s="7">
        <v>14296</v>
      </c>
      <c r="J12" s="7">
        <v>161267</v>
      </c>
      <c r="K12" s="7">
        <v>203383</v>
      </c>
      <c r="L12" s="7">
        <v>262966</v>
      </c>
    </row>
    <row r="13" spans="2:12" s="2" customFormat="1" ht="20.100000000000001" customHeight="1" x14ac:dyDescent="0.2">
      <c r="B13" s="4" t="s">
        <v>14</v>
      </c>
      <c r="C13" s="7">
        <v>222569</v>
      </c>
      <c r="D13" s="7">
        <v>80478</v>
      </c>
      <c r="E13" s="7">
        <v>40720</v>
      </c>
      <c r="F13" s="7">
        <v>49386</v>
      </c>
      <c r="G13" s="7">
        <v>55243</v>
      </c>
      <c r="H13" s="7">
        <v>3852</v>
      </c>
      <c r="I13" s="7">
        <v>10158</v>
      </c>
      <c r="J13" s="7">
        <v>176786</v>
      </c>
      <c r="K13" s="7">
        <v>286028</v>
      </c>
      <c r="L13" s="7">
        <v>269140</v>
      </c>
    </row>
    <row r="14" spans="2:12" s="2" customFormat="1" ht="20.100000000000001" customHeight="1" x14ac:dyDescent="0.2">
      <c r="B14" s="4" t="s">
        <v>15</v>
      </c>
      <c r="C14" s="7">
        <v>75058</v>
      </c>
      <c r="D14" s="7">
        <v>17524</v>
      </c>
      <c r="E14" s="7">
        <v>16432</v>
      </c>
      <c r="F14" s="7">
        <v>9676</v>
      </c>
      <c r="G14" s="7">
        <v>35051</v>
      </c>
      <c r="H14" s="7">
        <v>5898</v>
      </c>
      <c r="I14" s="7">
        <v>10242</v>
      </c>
      <c r="J14" s="7">
        <v>57384</v>
      </c>
      <c r="K14" s="7">
        <v>106011</v>
      </c>
      <c r="L14" s="7">
        <v>63291</v>
      </c>
    </row>
    <row r="15" spans="2:12" s="2" customFormat="1" ht="20.100000000000001" customHeight="1" x14ac:dyDescent="0.2">
      <c r="B15" s="4" t="s">
        <v>16</v>
      </c>
      <c r="C15" s="7">
        <v>9733</v>
      </c>
      <c r="D15" s="7">
        <v>5074</v>
      </c>
      <c r="E15" s="7">
        <v>7838</v>
      </c>
      <c r="F15" s="7">
        <v>6979</v>
      </c>
      <c r="G15" s="7">
        <v>33201</v>
      </c>
      <c r="H15" s="7">
        <v>5453</v>
      </c>
      <c r="I15" s="7">
        <v>6066</v>
      </c>
      <c r="J15" s="7">
        <v>10781</v>
      </c>
      <c r="K15" s="7">
        <v>21404</v>
      </c>
      <c r="L15" s="7">
        <v>31205</v>
      </c>
    </row>
    <row r="16" spans="2:12" s="2" customFormat="1" ht="20.100000000000001" customHeight="1" x14ac:dyDescent="0.2">
      <c r="B16" s="4" t="s">
        <v>17</v>
      </c>
      <c r="C16" s="11">
        <v>1635695</v>
      </c>
      <c r="D16" s="11">
        <v>617891</v>
      </c>
      <c r="E16" s="11">
        <v>368578</v>
      </c>
      <c r="F16" s="11">
        <v>344878</v>
      </c>
      <c r="G16" s="11">
        <v>555317</v>
      </c>
      <c r="H16" s="11">
        <v>77234</v>
      </c>
      <c r="I16" s="11">
        <v>113520</v>
      </c>
      <c r="J16" s="11">
        <v>934714</v>
      </c>
      <c r="K16" s="11">
        <v>1535223</v>
      </c>
      <c r="L16" s="11">
        <v>1694117</v>
      </c>
    </row>
    <row r="17" spans="2:12" ht="25.5" customHeight="1" x14ac:dyDescent="0.2">
      <c r="B17" s="300" t="s">
        <v>18</v>
      </c>
      <c r="C17" s="301"/>
      <c r="D17" s="301"/>
      <c r="E17" s="301"/>
      <c r="F17" s="301"/>
      <c r="G17" s="301"/>
      <c r="H17" s="301"/>
      <c r="I17" s="301"/>
      <c r="J17" s="301"/>
      <c r="K17" s="301"/>
      <c r="L17" s="301"/>
    </row>
  </sheetData>
  <mergeCells count="4">
    <mergeCell ref="B1:L1"/>
    <mergeCell ref="C2:L2"/>
    <mergeCell ref="B17:L17"/>
    <mergeCell ref="B2:B3"/>
  </mergeCells>
  <printOptions horizontalCentered="1"/>
  <pageMargins left="0.55118110236220474" right="0.55118110236220474" top="0.98425196850393704" bottom="0.98425196850393704" header="0.51181102362204722" footer="0.51181102362204722"/>
  <pageSetup scale="91" orientation="portrait" r:id="rId1"/>
  <headerFooter alignWithMargins="0"/>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Çalışma Sayfaları</vt:lpstr>
      </vt:variant>
      <vt:variant>
        <vt:i4>27</vt:i4>
      </vt:variant>
      <vt:variant>
        <vt:lpstr>Adlandırılmış Aralıklar</vt:lpstr>
      </vt:variant>
      <vt:variant>
        <vt:i4>31</vt:i4>
      </vt:variant>
    </vt:vector>
  </HeadingPairs>
  <TitlesOfParts>
    <vt:vector size="58" baseType="lpstr">
      <vt:lpstr>Cover</vt:lpstr>
      <vt:lpstr>Total Num. of Arriving Visitors</vt:lpstr>
      <vt:lpstr>Persons</vt:lpstr>
      <vt:lpstr>Explanatory Notes-Methodology</vt:lpstr>
      <vt:lpstr>Foreword</vt:lpstr>
      <vt:lpstr>Concept and Definitions </vt:lpstr>
      <vt:lpstr>Contents</vt:lpstr>
      <vt:lpstr>A-Arr. Visitor By Year-Month</vt:lpstr>
      <vt:lpstr>B-Arr. Excur. By Year-Month</vt:lpstr>
      <vt:lpstr>C-Arr. Foreigner By Nationality</vt:lpstr>
      <vt:lpstr>T1-Year - Arr. ForeignerByMonth</vt:lpstr>
      <vt:lpstr>T2-Nat. - Arr. Foreig.ByVehicle</vt:lpstr>
      <vt:lpstr>T3-Month-Arr. Foreig.ByVehicle</vt:lpstr>
      <vt:lpstr>T4-Prov.-Arr. Foreig.ByVehicle</vt:lpstr>
      <vt:lpstr>T5-BorderG.-Arr. Foreig.ByMonth</vt:lpstr>
      <vt:lpstr>T6-Nat. - Arr. ForeignerByYear</vt:lpstr>
      <vt:lpstr>T7-Nat. - Arr. ForeignerByMonth</vt:lpstr>
      <vt:lpstr>T8-Nat.-Arr. Foreign.ByBorderG.</vt:lpstr>
      <vt:lpstr>T9-Month-Arr.ExcursionistByYear</vt:lpstr>
      <vt:lpstr>T10-BorderG.-Fgn.Exc.ByMonth</vt:lpstr>
      <vt:lpstr>T11-Bord.OfEntry-Fgn.Exc.ByVeh.</vt:lpstr>
      <vt:lpstr>T12-BorderG.-Fgn.Excurs.ByYear</vt:lpstr>
      <vt:lpstr>T13-Year-Dep.VisitorByMonth</vt:lpstr>
      <vt:lpstr>T14-Nat.-Dep.ForeignerByVehicle</vt:lpstr>
      <vt:lpstr>T15-Month-Dep.Foreign.ByVehicle</vt:lpstr>
      <vt:lpstr>T16-BorderG.-Dep.Foreign.ByVeh.</vt:lpstr>
      <vt:lpstr>T17-BorderG.-Dep.Foreig.ByMonth</vt:lpstr>
      <vt:lpstr>'A-Arr. Visitor By Year-Month'!Yazdırma_Alanı</vt:lpstr>
      <vt:lpstr>'B-Arr. Excur. By Year-Month'!Yazdırma_Alanı</vt:lpstr>
      <vt:lpstr>'C-Arr. Foreigner By Nationality'!Yazdırma_Alanı</vt:lpstr>
      <vt:lpstr>'Concept and Definitions '!Yazdırma_Alanı</vt:lpstr>
      <vt:lpstr>Contents!Yazdırma_Alanı</vt:lpstr>
      <vt:lpstr>Cover!Yazdırma_Alanı</vt:lpstr>
      <vt:lpstr>'Explanatory Notes-Methodology'!Yazdırma_Alanı</vt:lpstr>
      <vt:lpstr>Foreword!Yazdırma_Alanı</vt:lpstr>
      <vt:lpstr>Persons!Yazdırma_Alanı</vt:lpstr>
      <vt:lpstr>'T10-BorderG.-Fgn.Exc.ByMonth'!Yazdırma_Alanı</vt:lpstr>
      <vt:lpstr>'T11-Bord.OfEntry-Fgn.Exc.ByVeh.'!Yazdırma_Alanı</vt:lpstr>
      <vt:lpstr>'T12-BorderG.-Fgn.Excurs.ByYear'!Yazdırma_Alanı</vt:lpstr>
      <vt:lpstr>'T13-Year-Dep.VisitorByMonth'!Yazdırma_Alanı</vt:lpstr>
      <vt:lpstr>'T14-Nat.-Dep.ForeignerByVehicle'!Yazdırma_Alanı</vt:lpstr>
      <vt:lpstr>'T15-Month-Dep.Foreign.ByVehicle'!Yazdırma_Alanı</vt:lpstr>
      <vt:lpstr>'T16-BorderG.-Dep.Foreign.ByVeh.'!Yazdırma_Alanı</vt:lpstr>
      <vt:lpstr>'T17-BorderG.-Dep.Foreig.ByMonth'!Yazdırma_Alanı</vt:lpstr>
      <vt:lpstr>'T1-Year - Arr. ForeignerByMonth'!Yazdırma_Alanı</vt:lpstr>
      <vt:lpstr>'T2-Nat. - Arr. Foreig.ByVehicle'!Yazdırma_Alanı</vt:lpstr>
      <vt:lpstr>'T3-Month-Arr. Foreig.ByVehicle'!Yazdırma_Alanı</vt:lpstr>
      <vt:lpstr>'T4-Prov.-Arr. Foreig.ByVehicle'!Yazdırma_Alanı</vt:lpstr>
      <vt:lpstr>'T5-BorderG.-Arr. Foreig.ByMonth'!Yazdırma_Alanı</vt:lpstr>
      <vt:lpstr>'T6-Nat. - Arr. ForeignerByYear'!Yazdırma_Alanı</vt:lpstr>
      <vt:lpstr>'T7-Nat. - Arr. ForeignerByMonth'!Yazdırma_Alanı</vt:lpstr>
      <vt:lpstr>'T8-Nat.-Arr. Foreign.ByBorderG.'!Yazdırma_Alanı</vt:lpstr>
      <vt:lpstr>'T9-Month-Arr.ExcursionistByYear'!Yazdırma_Alanı</vt:lpstr>
      <vt:lpstr>'Total Num. of Arriving Visitors'!Yazdırma_Alanı</vt:lpstr>
      <vt:lpstr>'C-Arr. Foreigner By Nationality'!Yazdırma_Başlıkları</vt:lpstr>
      <vt:lpstr>'T11-Bord.OfEntry-Fgn.Exc.ByVeh.'!Yazdırma_Başlıkları</vt:lpstr>
      <vt:lpstr>'T17-BorderG.-Dep.Foreig.ByMonth'!Yazdırma_Başlıkları</vt:lpstr>
      <vt:lpstr>'T5-BorderG.-Arr. Foreig.ByMonth'!Yazdırma_Başlıkları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Hüdaverdi ARIK</dc:creator>
  <cp:lastModifiedBy>Hüdaverdi ARIK</cp:lastModifiedBy>
  <cp:lastPrinted>2025-03-06T12:37:50Z</cp:lastPrinted>
  <dcterms:created xsi:type="dcterms:W3CDTF">2022-03-02T13:56:19Z</dcterms:created>
  <dcterms:modified xsi:type="dcterms:W3CDTF">2025-03-06T12:45:23Z</dcterms:modified>
</cp:coreProperties>
</file>